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4E5DF43C-6D6F-E749-8425-F89FC2564275}" xr6:coauthVersionLast="47" xr6:coauthVersionMax="47" xr10:uidLastSave="{00000000-0000-0000-0000-000000000000}"/>
  <bookViews>
    <workbookView xWindow="0" yWindow="500" windowWidth="2880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46" i="1" l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<sst xmlns="http://schemas.openxmlformats.org/spreadsheetml/2006/main" count="543" uniqueCount="238">
  <si>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</si>
  <si>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</si>
  <si>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</si>
  <si>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</si>
  <si>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</si>
  <si>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</si>
  <si>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</si>
  <si>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</si>
  <si>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</si>
  <si>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</si>
  <si>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</si>
  <si>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</si>
  <si>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</si>
  <si>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</si>
  <si>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</si>
  <si>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</si>
  <si>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</si>
  <si>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</si>
  <si>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</si>
  <si>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</si>
  <si>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</si>
  <si>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</si>
  <si>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</si>
  <si>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</si>
  <si>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</si>
  <si>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</si>
  <si>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</si>
  <si>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</si>
  <si>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</si>
  <si>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</si>
  <si>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</si>
  <si>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</si>
  <si>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</si>
  <si>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</si>
  <si>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</si>
  <si>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</si>
  <si>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</si>
  <si>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</si>
  <si>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</si>
  <si>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</si>
  <si>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</si>
  <si>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</si>
  <si>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</si>
  <si>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</si>
  <si>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</si>
  <si>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</si>
  <si>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</si>
  <si>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</si>
  <si>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</si>
  <si>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</si>
  <si>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</si>
  <si>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</si>
  <si>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</si>
  <si>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</si>
  <si>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</si>
  <si>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</si>
  <si>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</si>
  <si>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</si>
  <si>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</si>
  <si>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</si>
  <si>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</si>
  <si>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</si>
  <si>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</si>
  <si>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</si>
  <si>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</si>
  <si>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</si>
  <si>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</si>
  <si>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</si>
  <si>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</si>
  <si>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</si>
  <si>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</si>
  <si>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</si>
  <si>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</si>
  <si>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</si>
  <si>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</si>
  <si>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</si>
  <si>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</si>
  <si>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</si>
  <si>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</si>
  <si>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</si>
  <si>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</si>
  <si>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</si>
  <si>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</si>
  <si>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</si>
  <si>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</si>
  <si>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</si>
  <si>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</si>
  <si>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</si>
  <si>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</si>
  <si>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</si>
  <si>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</si>
  <si>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</si>
  <si>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</si>
  <si>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</si>
  <si>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</si>
  <si>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</si>
  <si>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</si>
  <si>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</si>
  <si>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</si>
  <si>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</si>
  <si>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</si>
  <si>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</si>
  <si>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</si>
  <si>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</si>
  <si>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</si>
  <si>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</si>
  <si>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</si>
  <si>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</si>
  <si>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</si>
  <si>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</si>
  <si>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</si>
  <si>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</si>
  <si>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</si>
  <si>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</si>
  <si>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</si>
  <si>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</si>
  <si>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</si>
  <si>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</si>
  <si>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</si>
  <si>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</si>
  <si>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</si>
  <si>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</si>
  <si>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VIREMENT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</si>
  <si>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</si>
  <si>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</si>
  <si>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</si>
  <si>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</si>
  <si>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</si>
  <si>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</si>
  <si>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</si>
  <si>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</si>
  <si>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</si>
  <si>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</si>
  <si>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DIELMANN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</si>
  <si>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</si>
  <si>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</si>
  <si>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</si>
  <si>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</si>
  <si>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</si>
  <si>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</si>
  <si>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</si>
  <si>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</si>
  <si>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</si>
  <si>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</si>
  <si>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</si>
  <si>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</si>
  <si>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</si>
  <si>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</si>
  <si>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</si>
  <si>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</si>
  <si>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</si>
  <si>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</si>
  <si>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</si>
  <si>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</si>
  <si>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</si>
  <si>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</si>
  <si>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</si>
  <si>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</si>
  <si>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</si>
  <si>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</si>
  <si>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</si>
  <si>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</si>
  <si>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</si>
  <si>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</si>
  <si>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</si>
  <si>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</si>
  <si>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</si>
  <si>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</si>
  <si>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</si>
  <si>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</si>
  <si>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</si>
  <si>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</si>
  <si>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</si>
  <si>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</si>
  <si>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</si>
  <si>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</si>
  <si>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</si>
  <si>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</si>
  <si>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</si>
  <si>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</si>
  <si>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</si>
  <si>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</si>
  <si>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</si>
  <si>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</si>
  <si>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</si>
  <si>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</si>
  <si>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</si>
  <si>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</si>
  <si>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</si>
  <si>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</si>
  <si>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</si>
  <si>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</si>
  <si>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</si>
  <si>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</si>
  <si>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</si>
  <si>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</si>
  <si>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</si>
  <si>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</si>
  <si>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</si>
  <si>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</si>
  <si>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</si>
  <si>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</si>
  <si>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</si>
  <si>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</si>
  <si>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</si>
  <si>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</si>
  <si>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</si>
  <si>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</si>
  <si>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</si>
  <si>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</si>
  <si>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</si>
  <si>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</si>
  <si>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</si>
  <si>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</si>
  <si>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</si>
  <si>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</si>
  <si>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</si>
  <si>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</si>
  <si>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</si>
  <si>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</si>
  <si>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</si>
  <si>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</si>
  <si>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</si>
  <si>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</si>
  <si>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</si>
  <si>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</si>
  <si>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</si>
  <si>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</si>
  <si>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</si>
  <si>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</si>
  <si>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</si>
  <si>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</si>
  <si>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</si>
  <si>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</si>
  <si>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</si>
  <si>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</si>
  <si>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Finalisée</t>
  </si>
  <si>
    <t>laurent.foucat@gmail.com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</si>
</sst>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60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7" xfId="0" applyNumberFormat="1" applyFont="1" applyBorder="1" applyAlignment="1" applyProtection="1">
      <alignment horizontal="right"/>
    </xf>
    <xf numFmtId="165" fontId="6" fillId="0" borderId="38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165" fontId="15" fillId="0" borderId="36" xfId="0" applyNumberFormat="1" applyFont="1" applyFill="1" applyBorder="1" applyAlignment="1" applyProtection="1">
      <alignment horizontal="right"/>
      <protection locked="0"/>
    </xf>
    <xf numFmtId="165" fontId="13" fillId="0" borderId="36" xfId="0" applyNumberFormat="1" applyFont="1" applyFill="1" applyBorder="1" applyAlignment="1" applyProtection="1">
      <alignment horizontal="right"/>
      <protection locked="0"/>
    </xf>
    <xf numFmtId="165" fontId="10" fillId="0" borderId="39" xfId="0" applyNumberFormat="1" applyFont="1" applyFill="1" applyBorder="1" applyAlignment="1" applyProtection="1">
      <alignment horizontal="right"/>
      <protection locked="0"/>
    </xf>
    <xf numFmtId="4" fontId="0" fillId="0" borderId="36" xfId="0" applyNumberFormat="1" applyBorder="1" applyAlignment="1" applyProtection="1">
      <alignment horizontal="right" vertical="center" wrapText="1"/>
    </xf>
    <xf numFmtId="2" fontId="0" fillId="0" borderId="40" xfId="0" applyNumberFormat="1" applyBorder="1" applyAlignment="1" applyProtection="1">
      <alignment horizontal="center"/>
      <protection locked="0"/>
    </xf>
    <xf numFmtId="1" fontId="15" fillId="0" borderId="41" xfId="0" applyNumberFormat="1" applyFont="1" applyBorder="1" applyAlignment="1" applyProtection="1">
      <alignment horizontal="center" vertical="center"/>
      <protection locked="0"/>
    </xf>
    <xf numFmtId="14" fontId="15" fillId="0" borderId="43" xfId="0" applyNumberFormat="1" applyFont="1" applyFill="1" applyBorder="1" applyAlignment="1" applyProtection="1">
      <alignment horizontal="center"/>
      <protection locked="0"/>
    </xf>
    <xf numFmtId="1" fontId="13" fillId="0" borderId="41" xfId="0" applyNumberFormat="1" applyFont="1" applyBorder="1" applyAlignment="1" applyProtection="1">
      <alignment horizontal="center" vertical="center"/>
      <protection locked="0"/>
    </xf>
    <xf numFmtId="14" fontId="13" fillId="0" borderId="43" xfId="0" applyNumberFormat="1" applyFont="1" applyFill="1" applyBorder="1" applyAlignment="1" applyProtection="1">
      <alignment horizontal="center"/>
      <protection locked="0"/>
    </xf>
    <xf numFmtId="1" fontId="10" fillId="0" borderId="44" xfId="0" applyNumberFormat="1" applyFont="1" applyBorder="1" applyAlignment="1" applyProtection="1">
      <alignment horizontal="center" vertical="center"/>
      <protection locked="0"/>
    </xf>
    <xf numFmtId="14" fontId="10" fillId="0" borderId="46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2" fontId="1" fillId="0" borderId="41" xfId="0" applyNumberFormat="1" applyFont="1" applyBorder="1" applyAlignment="1" applyProtection="1">
      <alignment horizontal="center" vertical="center"/>
      <protection locked="0"/>
    </xf>
    <xf numFmtId="49" fontId="0" fillId="0" borderId="42" xfId="0" applyNumberFormat="1" applyFill="1" applyBorder="1" applyAlignment="1" applyProtection="1">
      <alignment horizontal="center"/>
      <protection locked="0"/>
    </xf>
    <xf numFmtId="14" fontId="0" fillId="0" borderId="42" xfId="0" applyNumberFormat="1" applyBorder="1" applyAlignment="1" applyProtection="1">
      <alignment horizontal="center" vertical="center" wrapText="1"/>
      <protection locked="0"/>
    </xf>
    <xf numFmtId="14" fontId="0" fillId="0" borderId="43" xfId="0" applyNumberFormat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0" fillId="0" borderId="51" xfId="0" applyFont="1" applyBorder="1" applyAlignment="1" applyProtection="1">
      <alignment horizontal="center"/>
      <protection locked="0"/>
    </xf>
    <xf numFmtId="0" fontId="1" fillId="0" borderId="51" xfId="0" applyFont="1" applyBorder="1" applyProtection="1">
      <protection locked="0"/>
    </xf>
    <xf numFmtId="0" fontId="0" fillId="0" borderId="51" xfId="0" applyFont="1" applyBorder="1" applyAlignment="1" applyProtection="1">
      <alignment horizontal="left"/>
      <protection locked="0"/>
    </xf>
    <xf numFmtId="14" fontId="0" fillId="0" borderId="52" xfId="0" applyNumberFormat="1" applyBorder="1" applyAlignment="1" applyProtection="1">
      <alignment horizontal="center"/>
      <protection locked="0"/>
    </xf>
    <xf numFmtId="165" fontId="2" fillId="0" borderId="50" xfId="0" applyNumberFormat="1" applyFont="1" applyBorder="1" applyAlignment="1" applyProtection="1">
      <alignment horizontal="right"/>
    </xf>
    <xf numFmtId="0" fontId="1" fillId="0" borderId="51" xfId="0" applyFont="1" applyBorder="1" applyAlignment="1" applyProtection="1">
      <alignment horizontal="center" vertical="center"/>
      <protection locked="0"/>
    </xf>
    <xf numFmtId="165" fontId="6" fillId="0" borderId="52" xfId="0" applyNumberFormat="1" applyFont="1" applyBorder="1" applyAlignment="1" applyProtection="1">
      <alignment horizontal="right"/>
    </xf>
    <xf numFmtId="2" fontId="0" fillId="0" borderId="53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54" xfId="0" applyNumberFormat="1" applyBorder="1" applyAlignment="1" applyProtection="1">
      <alignment horizontal="right"/>
    </xf>
    <xf numFmtId="1" fontId="15" fillId="0" borderId="55" xfId="0" applyNumberFormat="1" applyFont="1" applyBorder="1" applyAlignment="1" applyProtection="1">
      <alignment horizontal="center" vertical="center"/>
      <protection locked="0"/>
    </xf>
    <xf numFmtId="165" fontId="15" fillId="0" borderId="56" xfId="0" applyNumberFormat="1" applyFont="1" applyFill="1" applyBorder="1" applyAlignment="1" applyProtection="1">
      <alignment horizontal="right"/>
      <protection locked="0"/>
    </xf>
    <xf numFmtId="14" fontId="15" fillId="0" borderId="57" xfId="0" applyNumberFormat="1" applyFont="1" applyFill="1" applyBorder="1" applyAlignment="1" applyProtection="1">
      <alignment horizontal="center"/>
      <protection locked="0"/>
    </xf>
    <xf numFmtId="1" fontId="13" fillId="0" borderId="55" xfId="0" applyNumberFormat="1" applyFont="1" applyBorder="1" applyAlignment="1" applyProtection="1">
      <alignment horizontal="center" vertical="center"/>
      <protection locked="0"/>
    </xf>
    <xf numFmtId="165" fontId="13" fillId="0" borderId="56" xfId="0" applyNumberFormat="1" applyFont="1" applyFill="1" applyBorder="1" applyAlignment="1" applyProtection="1">
      <alignment horizontal="right"/>
      <protection locked="0"/>
    </xf>
    <xf numFmtId="14" fontId="13" fillId="0" borderId="57" xfId="0" applyNumberFormat="1" applyFont="1" applyFill="1" applyBorder="1" applyAlignment="1" applyProtection="1">
      <alignment horizontal="center"/>
      <protection locked="0"/>
    </xf>
    <xf numFmtId="1" fontId="10" fillId="0" borderId="58" xfId="0" applyNumberFormat="1" applyFont="1" applyBorder="1" applyAlignment="1" applyProtection="1">
      <alignment horizontal="center" vertical="center"/>
      <protection locked="0"/>
    </xf>
    <xf numFmtId="165" fontId="10" fillId="0" borderId="59" xfId="0" applyNumberFormat="1" applyFont="1" applyFill="1" applyBorder="1" applyAlignment="1" applyProtection="1">
      <alignment horizontal="right"/>
      <protection locked="0"/>
    </xf>
    <xf numFmtId="14" fontId="10" fillId="0" borderId="60" xfId="0" applyNumberFormat="1" applyFont="1" applyFill="1" applyBorder="1" applyAlignment="1" applyProtection="1">
      <alignment horizontal="center"/>
      <protection locked="0"/>
    </xf>
    <xf numFmtId="1" fontId="1" fillId="0" borderId="61" xfId="0" applyNumberFormat="1" applyFont="1" applyBorder="1" applyAlignment="1" applyProtection="1">
      <alignment horizontal="center" vertical="center"/>
      <protection locked="0"/>
    </xf>
    <xf numFmtId="2" fontId="1" fillId="0" borderId="55" xfId="0" applyNumberFormat="1" applyFont="1" applyBorder="1" applyAlignment="1" applyProtection="1">
      <alignment horizontal="center" vertical="center"/>
      <protection locked="0"/>
    </xf>
    <xf numFmtId="4" fontId="0" fillId="0" borderId="56" xfId="0" applyNumberFormat="1" applyBorder="1" applyAlignment="1" applyProtection="1">
      <alignment horizontal="right" vertical="center" wrapText="1"/>
    </xf>
    <xf numFmtId="49" fontId="0" fillId="0" borderId="56" xfId="0" applyNumberFormat="1" applyFill="1" applyBorder="1" applyAlignment="1" applyProtection="1">
      <alignment horizontal="center"/>
      <protection locked="0"/>
    </xf>
    <xf numFmtId="14" fontId="0" fillId="0" borderId="56" xfId="0" applyNumberFormat="1" applyBorder="1" applyAlignment="1" applyProtection="1">
      <alignment horizontal="center" vertical="center" wrapText="1"/>
      <protection locked="0"/>
    </xf>
    <xf numFmtId="14" fontId="0" fillId="0" borderId="57" xfId="0" applyNumberFormat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/>
    </xf>
    <xf numFmtId="1" fontId="1" fillId="2" borderId="63" xfId="0" applyNumberFormat="1" applyFont="1" applyFill="1" applyBorder="1" applyAlignment="1" applyProtection="1">
      <alignment horizontal="center" vertical="center"/>
    </xf>
    <xf numFmtId="16" fontId="1" fillId="2" borderId="63" xfId="0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Alignment="1" applyProtection="1">
      <alignment horizontal="center" vertical="center" wrapText="1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 wrapText="1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left" vertical="center"/>
    </xf>
    <xf numFmtId="1" fontId="1" fillId="2" borderId="66" xfId="0" applyNumberFormat="1" applyFont="1" applyFill="1" applyBorder="1" applyAlignment="1" applyProtection="1">
      <alignment horizontal="center" vertical="center"/>
    </xf>
    <xf numFmtId="16" fontId="1" fillId="2" borderId="66" xfId="0" applyNumberFormat="1" applyFont="1" applyFill="1" applyBorder="1" applyAlignment="1" applyProtection="1">
      <alignment horizontal="center" vertical="center"/>
    </xf>
    <xf numFmtId="0" fontId="7" fillId="2" borderId="67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48" xfId="0" applyNumberFormat="1" applyFont="1" applyFill="1" applyBorder="1" applyAlignment="1" applyProtection="1">
      <alignment horizontal="center"/>
    </xf>
    <xf numFmtId="3" fontId="1" fillId="0" borderId="49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3" fontId="8" fillId="3" borderId="8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3" fontId="12" fillId="3" borderId="8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9" fillId="3" borderId="8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0" fontId="18" fillId="0" borderId="69" xfId="1" applyFill="1" applyBorder="1" applyAlignment="1" applyProtection="1">
      <alignment vertical="center"/>
      <protection locked="0"/>
    </xf>
    <xf numFmtId="0" fontId="18" fillId="0" borderId="70" xfId="1" applyFill="1" applyBorder="1" applyAlignment="1" applyProtection="1">
      <alignment vertical="center"/>
      <protection locked="0"/>
    </xf>
    <xf numFmtId="0" fontId="0" fillId="0" borderId="70" xfId="0" applyFont="1" applyFill="1" applyBorder="1" applyAlignment="1" applyProtection="1">
      <alignment vertical="center"/>
      <protection locked="0"/>
    </xf>
    <xf numFmtId="0" fontId="3" fillId="0" borderId="70" xfId="0" applyFont="1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0" xfId="0" applyFont="1" applyFill="1" applyBorder="1" applyProtection="1">
      <protection locked="0"/>
    </xf>
    <xf numFmtId="0" fontId="0" fillId="0" borderId="71" xfId="0" applyBorder="1" applyProtection="1">
      <protection locked="0"/>
    </xf>
    <xf numFmtId="166" fontId="15" fillId="0" borderId="56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5" fillId="0" borderId="42" xfId="0" applyNumberFormat="1" applyFont="1" applyFill="1" applyBorder="1" applyAlignment="1" applyProtection="1">
      <alignment horizontal="center"/>
      <protection locked="0"/>
    </xf>
    <xf numFmtId="166" fontId="13" fillId="0" borderId="56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3" fillId="0" borderId="42" xfId="0" applyNumberFormat="1" applyFont="1" applyFill="1" applyBorder="1" applyAlignment="1" applyProtection="1">
      <alignment horizontal="center"/>
      <protection locked="0"/>
    </xf>
    <xf numFmtId="166" fontId="10" fillId="0" borderId="59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166" fontId="10" fillId="0" borderId="45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56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5" fillId="0" borderId="42" xfId="0" applyNumberFormat="1" applyFont="1" applyFill="1" applyBorder="1" applyAlignment="1" applyProtection="1">
      <alignment horizontal="center"/>
      <protection locked="0"/>
    </xf>
    <xf numFmtId="49" fontId="13" fillId="0" borderId="56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5" fillId="0" borderId="20" xfId="0" quotePrefix="1" applyNumberFormat="1" applyFont="1" applyFill="1" applyBorder="1" applyAlignment="1" applyProtection="1">
      <alignment horizontal="center"/>
      <protection locked="0"/>
    </xf>
    <xf numFmtId="49" fontId="13" fillId="0" borderId="42" xfId="0" applyNumberFormat="1" applyFont="1" applyFill="1" applyBorder="1" applyAlignment="1" applyProtection="1">
      <alignment horizontal="center"/>
      <protection locked="0"/>
    </xf>
    <xf numFmtId="49" fontId="10" fillId="0" borderId="59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49" fontId="15" fillId="0" borderId="72" xfId="0" applyNumberFormat="1" applyFont="1" applyBorder="1" applyAlignment="1" applyProtection="1">
      <alignment horizontal="center"/>
      <protection locked="0"/>
    </xf>
    <xf numFmtId="49" fontId="10" fillId="0" borderId="45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Protection="1">
      <protection locked="0"/>
    </xf>
    <xf numFmtId="165" fontId="15" fillId="0" borderId="72" xfId="0" applyNumberFormat="1" applyFont="1" applyBorder="1" applyAlignment="1" applyProtection="1">
      <alignment horizontal="right"/>
      <protection locked="0"/>
    </xf>
    <xf numFmtId="166" fontId="15" fillId="0" borderId="72" xfId="0" applyNumberFormat="1" applyFont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38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AE20" activePane="bottomRight" state="frozen"/>
      <selection activeCell="C1" sqref="C1"/>
      <selection pane="topRight" activeCell="C1" sqref="C1"/>
      <selection pane="bottomLeft" activeCell="C1" sqref="C1"/>
      <selection pane="bottomRight" activeCell="B36" sqref="B36"/>
    </sheetView>
  </sheetViews>
  <sheetFormatPr baseColWidth="10" defaultColWidth="9.1640625" defaultRowHeight="13" x14ac:dyDescent="0.15"/>
  <cols>
    <col min="1" max="1" width="5.5" style="127" customWidth="1"/>
    <col min="2" max="2" width="12.6640625" style="127" customWidth="1"/>
    <col min="3" max="3" width="8.33203125" style="127" customWidth="1"/>
    <col min="4" max="4" width="20" style="128" bestFit="1" customWidth="1"/>
    <col min="5" max="5" width="15.6640625" style="129" customWidth="1"/>
    <col min="6" max="6" width="13.33203125" style="127" customWidth="1"/>
    <col min="7" max="7" width="10.5" style="130" customWidth="1"/>
    <col min="8" max="8" width="10.33203125" style="9" customWidth="1"/>
    <col min="9" max="9" width="9.6640625" style="130" customWidth="1"/>
    <col min="10" max="10" width="18.33203125" style="127" customWidth="1"/>
    <col min="11" max="11" width="12.1640625" style="127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9.6640625" style="55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103" t="s">
        <v>0</v>
      </c>
      <c r="B1" s="104" t="s">
        <v>18</v>
      </c>
      <c r="C1" s="105" t="s">
        <v>1</v>
      </c>
      <c r="D1" s="105" t="s">
        <v>37</v>
      </c>
      <c r="E1" s="105" t="s">
        <v>38</v>
      </c>
      <c r="F1" s="105" t="s">
        <v>27</v>
      </c>
      <c r="G1" s="106" t="s">
        <v>15</v>
      </c>
      <c r="H1" s="107" t="s">
        <v>16</v>
      </c>
      <c r="I1" s="106" t="s">
        <v>15</v>
      </c>
      <c r="J1" s="104" t="s">
        <v>3</v>
      </c>
      <c r="K1" s="104" t="s">
        <v>33</v>
      </c>
      <c r="L1" s="108" t="s">
        <v>35</v>
      </c>
      <c r="M1" s="248" t="s">
        <v>22</v>
      </c>
      <c r="N1" s="249"/>
      <c r="O1" s="249"/>
      <c r="P1" s="249"/>
      <c r="Q1" s="250"/>
      <c r="R1" s="251" t="s">
        <v>23</v>
      </c>
      <c r="S1" s="252"/>
      <c r="T1" s="252"/>
      <c r="U1" s="252"/>
      <c r="V1" s="253"/>
      <c r="W1" s="254" t="s">
        <v>24</v>
      </c>
      <c r="X1" s="255"/>
      <c r="Y1" s="255"/>
      <c r="Z1" s="255"/>
      <c r="AA1" s="256"/>
      <c r="AB1" s="32" t="s">
        <v>4</v>
      </c>
      <c r="AC1" s="257" t="s">
        <v>5</v>
      </c>
      <c r="AD1" s="258"/>
      <c r="AE1" s="258"/>
      <c r="AF1" s="258"/>
      <c r="AG1" s="259"/>
      <c r="AH1" s="211" t="s">
        <v>44</v>
      </c>
    </row>
    <row r="2" spans="1:35" s="2" customFormat="1" ht="15" thickBot="1" x14ac:dyDescent="0.2">
      <c r="A2" s="109"/>
      <c r="B2" s="110" t="s">
        <v>39</v>
      </c>
      <c r="C2" s="111"/>
      <c r="D2" s="111"/>
      <c r="E2" s="112"/>
      <c r="F2" s="111" t="s">
        <v>2</v>
      </c>
      <c r="G2" s="113" t="s">
        <v>28</v>
      </c>
      <c r="H2" s="114" t="s">
        <v>17</v>
      </c>
      <c r="I2" s="113" t="s">
        <v>29</v>
      </c>
      <c r="J2" s="110" t="s">
        <v>32</v>
      </c>
      <c r="K2" s="110" t="s">
        <v>34</v>
      </c>
      <c r="L2" s="115" t="s">
        <v>36</v>
      </c>
      <c r="M2" s="116" t="s">
        <v>21</v>
      </c>
      <c r="N2" s="117" t="s">
        <v>15</v>
      </c>
      <c r="O2" s="117" t="s">
        <v>40</v>
      </c>
      <c r="P2" s="117" t="s">
        <v>19</v>
      </c>
      <c r="Q2" s="118" t="s">
        <v>20</v>
      </c>
      <c r="R2" s="119" t="s">
        <v>21</v>
      </c>
      <c r="S2" s="120" t="s">
        <v>15</v>
      </c>
      <c r="T2" s="120" t="s">
        <v>40</v>
      </c>
      <c r="U2" s="120" t="s">
        <v>19</v>
      </c>
      <c r="V2" s="121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22" t="s">
        <v>101</v>
      </c>
      <c r="AC2" s="123" t="s">
        <v>25</v>
      </c>
      <c r="AD2" s="124" t="s">
        <v>15</v>
      </c>
      <c r="AE2" s="125" t="s">
        <v>40</v>
      </c>
      <c r="AF2" s="124" t="s">
        <v>84</v>
      </c>
      <c r="AG2" s="126" t="s">
        <v>26</v>
      </c>
      <c r="AH2" s="212" t="s">
        <v>45</v>
      </c>
    </row>
    <row r="3" spans="1:35" s="3" customFormat="1" ht="15" customHeight="1" x14ac:dyDescent="0.15">
      <c r="A3" s="76" t="s">
        <v>8</v>
      </c>
      <c r="B3" s="77" t="s">
        <v>7</v>
      </c>
      <c r="C3" s="78" t="s">
        <v>9</v>
      </c>
      <c r="D3" s="79" t="s">
        <v>31</v>
      </c>
      <c r="E3" s="80" t="s">
        <v>10</v>
      </c>
      <c r="F3" s="81">
        <v>28845</v>
      </c>
      <c r="G3" s="82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83" t="s">
        <v>30</v>
      </c>
      <c r="I3" s="84">
        <f>IF(OR(H3="Non",H3=""),G3,MAX(0,G3-15))</f>
        <v>0</v>
      </c>
      <c r="J3" s="85"/>
      <c r="K3" s="86">
        <f>SUM(N3,S3,X3)</f>
        <v>0</v>
      </c>
      <c r="L3" s="87">
        <f>IF(D3="","",I3-K3)</f>
        <v>0</v>
      </c>
      <c r="M3" s="88"/>
      <c r="N3" s="89"/>
      <c r="O3" s="233"/>
      <c r="P3" s="220"/>
      <c r="Q3" s="90"/>
      <c r="R3" s="91"/>
      <c r="S3" s="92"/>
      <c r="T3" s="236"/>
      <c r="U3" s="223"/>
      <c r="V3" s="93"/>
      <c r="W3" s="94"/>
      <c r="X3" s="95"/>
      <c r="Y3" s="240"/>
      <c r="Z3" s="226"/>
      <c r="AA3" s="96"/>
      <c r="AB3" s="97"/>
      <c r="AC3" s="98"/>
      <c r="AD3" s="99" t="str">
        <f t="shared" ref="AD3:AD4" si="1">IF(OR(AC3&lt;&gt;"Oui",C3&lt;&gt;"JOU"),"",IF(F3&lt;VALUE("01/01/2006"),154,IF(F3&lt;VALUE("01/01/2010"),79,0)))</f>
        <v/>
      </c>
      <c r="AE3" s="100"/>
      <c r="AF3" s="101"/>
      <c r="AG3" s="102"/>
      <c r="AH3" s="213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34"/>
      <c r="P4" s="221"/>
      <c r="Q4" s="53"/>
      <c r="R4" s="46"/>
      <c r="S4" s="47"/>
      <c r="T4" s="237"/>
      <c r="U4" s="224"/>
      <c r="V4" s="48"/>
      <c r="W4" s="41"/>
      <c r="X4" s="42"/>
      <c r="Y4" s="241"/>
      <c r="Z4" s="227"/>
      <c r="AA4" s="43"/>
      <c r="AB4" s="27"/>
      <c r="AC4" s="28"/>
      <c r="AD4" s="37" t="str">
        <f t="shared" si="1"/>
        <v/>
      </c>
      <c r="AE4" s="29"/>
      <c r="AF4" s="30"/>
      <c r="AG4" s="31"/>
      <c r="AH4" s="214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34"/>
      <c r="P5" s="221"/>
      <c r="Q5" s="53"/>
      <c r="R5" s="46"/>
      <c r="S5" s="47"/>
      <c r="T5" s="237"/>
      <c r="U5" s="224"/>
      <c r="V5" s="48"/>
      <c r="W5" s="41"/>
      <c r="X5" s="42"/>
      <c r="Y5" s="241"/>
      <c r="Z5" s="22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214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34"/>
      <c r="P6" s="221"/>
      <c r="Q6" s="53"/>
      <c r="R6" s="46"/>
      <c r="S6" s="47"/>
      <c r="T6" s="237"/>
      <c r="U6" s="224"/>
      <c r="V6" s="48"/>
      <c r="W6" s="41"/>
      <c r="X6" s="42"/>
      <c r="Y6" s="241"/>
      <c r="Z6" s="22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214" t="s">
        <v>86</v>
      </c>
    </row>
    <row r="7" spans="1:35" s="3" customFormat="1" ht="15" customHeight="1" x14ac:dyDescent="0.1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34"/>
      <c r="P7" s="221"/>
      <c r="Q7" s="53"/>
      <c r="R7" s="46"/>
      <c r="S7" s="47"/>
      <c r="T7" s="237"/>
      <c r="U7" s="224"/>
      <c r="V7" s="48"/>
      <c r="W7" s="41"/>
      <c r="X7" s="42"/>
      <c r="Y7" s="241"/>
      <c r="Z7" s="227"/>
      <c r="AA7" s="43"/>
      <c r="AB7" s="27"/>
      <c r="AC7" s="28"/>
      <c r="AD7" s="37" t="str">
        <f t="shared" si="10"/>
        <v/>
      </c>
      <c r="AE7" s="29"/>
      <c r="AF7" s="30"/>
      <c r="AG7" s="31"/>
      <c r="AH7" s="214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34"/>
      <c r="P8" s="221"/>
      <c r="Q8" s="53"/>
      <c r="R8" s="46"/>
      <c r="S8" s="47"/>
      <c r="T8" s="237"/>
      <c r="U8" s="224"/>
      <c r="V8" s="48"/>
      <c r="W8" s="41"/>
      <c r="X8" s="42"/>
      <c r="Y8" s="241"/>
      <c r="Z8" s="227"/>
      <c r="AA8" s="43"/>
      <c r="AB8" s="27"/>
      <c r="AC8" s="28"/>
      <c r="AD8" s="37" t="str">
        <f t="shared" si="10"/>
        <v/>
      </c>
      <c r="AE8" s="29"/>
      <c r="AF8" s="30"/>
      <c r="AG8" s="31"/>
      <c r="AH8" s="214" t="s">
        <v>88</v>
      </c>
    </row>
    <row r="9" spans="1:35" s="3" customFormat="1" ht="15" customHeight="1" x14ac:dyDescent="0.15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34"/>
      <c r="P9" s="221"/>
      <c r="Q9" s="53"/>
      <c r="R9" s="46"/>
      <c r="S9" s="47"/>
      <c r="T9" s="237"/>
      <c r="U9" s="224"/>
      <c r="V9" s="48"/>
      <c r="W9" s="41"/>
      <c r="X9" s="42"/>
      <c r="Y9" s="241"/>
      <c r="Z9" s="227"/>
      <c r="AA9" s="43"/>
      <c r="AB9" s="27"/>
      <c r="AC9" s="28"/>
      <c r="AD9" s="37" t="str">
        <f t="shared" si="10"/>
        <v/>
      </c>
      <c r="AE9" s="29"/>
      <c r="AF9" s="30"/>
      <c r="AG9" s="31"/>
      <c r="AH9" s="214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34"/>
      <c r="P10" s="221"/>
      <c r="Q10" s="53"/>
      <c r="R10" s="46"/>
      <c r="S10" s="47"/>
      <c r="T10" s="237"/>
      <c r="U10" s="224"/>
      <c r="V10" s="48"/>
      <c r="W10" s="41"/>
      <c r="X10" s="42"/>
      <c r="Y10" s="241"/>
      <c r="Z10" s="227"/>
      <c r="AA10" s="43"/>
      <c r="AB10" s="27"/>
      <c r="AC10" s="28"/>
      <c r="AD10" s="37" t="str">
        <f t="shared" si="10"/>
        <v/>
      </c>
      <c r="AE10" s="29"/>
      <c r="AF10" s="30"/>
      <c r="AG10" s="31"/>
      <c r="AH10" s="214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34"/>
      <c r="P11" s="221"/>
      <c r="Q11" s="53"/>
      <c r="R11" s="46"/>
      <c r="S11" s="47"/>
      <c r="T11" s="237"/>
      <c r="U11" s="224"/>
      <c r="V11" s="48"/>
      <c r="W11" s="41"/>
      <c r="X11" s="42"/>
      <c r="Y11" s="241"/>
      <c r="Z11" s="227"/>
      <c r="AA11" s="43"/>
      <c r="AB11" s="27"/>
      <c r="AC11" s="28"/>
      <c r="AD11" s="37" t="str">
        <f t="shared" si="10"/>
        <v/>
      </c>
      <c r="AE11" s="29"/>
      <c r="AF11" s="30"/>
      <c r="AG11" s="31"/>
      <c r="AH11" s="214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34"/>
      <c r="P12" s="221"/>
      <c r="Q12" s="53"/>
      <c r="R12" s="46"/>
      <c r="S12" s="47"/>
      <c r="T12" s="237"/>
      <c r="U12" s="224"/>
      <c r="V12" s="48"/>
      <c r="W12" s="41"/>
      <c r="X12" s="42"/>
      <c r="Y12" s="241"/>
      <c r="Z12" s="227"/>
      <c r="AA12" s="43"/>
      <c r="AB12" s="27"/>
      <c r="AC12" s="28"/>
      <c r="AD12" s="37"/>
      <c r="AE12" s="29"/>
      <c r="AF12" s="30"/>
      <c r="AG12" s="31"/>
      <c r="AH12" s="214" t="s">
        <v>93</v>
      </c>
    </row>
    <row r="13" spans="1:35" s="3" customFormat="1" ht="15" customHeight="1" x14ac:dyDescent="0.1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1"/>
      <c r="N13" s="52"/>
      <c r="O13" s="234"/>
      <c r="P13" s="221"/>
      <c r="Q13" s="53"/>
      <c r="R13" s="46"/>
      <c r="S13" s="47"/>
      <c r="T13" s="237"/>
      <c r="U13" s="224"/>
      <c r="V13" s="48"/>
      <c r="W13" s="41"/>
      <c r="X13" s="42"/>
      <c r="Y13" s="241"/>
      <c r="Z13" s="227"/>
      <c r="AA13" s="43"/>
      <c r="AB13" s="27"/>
      <c r="AC13" s="28"/>
      <c r="AD13" s="37"/>
      <c r="AE13" s="29"/>
      <c r="AF13" s="30"/>
      <c r="AG13" s="31"/>
      <c r="AH13" s="214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150</v>
      </c>
      <c r="N14" s="52">
        <v>110</v>
      </c>
      <c r="O14" s="234"/>
      <c r="P14" s="221"/>
      <c r="Q14" s="53"/>
      <c r="R14" s="46" t="s">
        <v>150</v>
      </c>
      <c r="S14" s="47">
        <v>110</v>
      </c>
      <c r="T14" s="237"/>
      <c r="U14" s="224"/>
      <c r="V14" s="48"/>
      <c r="W14" s="41"/>
      <c r="X14" s="42"/>
      <c r="Y14" s="241"/>
      <c r="Z14" s="227"/>
      <c r="AA14" s="43"/>
      <c r="AB14" s="27"/>
      <c r="AC14" s="28"/>
      <c r="AD14" s="37"/>
      <c r="AE14" s="29"/>
      <c r="AF14" s="30"/>
      <c r="AG14" s="31"/>
      <c r="AH14" s="214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1"/>
      <c r="N15" s="52"/>
      <c r="O15" s="234"/>
      <c r="P15" s="221"/>
      <c r="Q15" s="53"/>
      <c r="R15" s="46"/>
      <c r="S15" s="47"/>
      <c r="T15" s="237"/>
      <c r="U15" s="224"/>
      <c r="V15" s="48"/>
      <c r="W15" s="41"/>
      <c r="X15" s="42"/>
      <c r="Y15" s="241"/>
      <c r="Z15" s="227"/>
      <c r="AA15" s="43"/>
      <c r="AB15" s="27"/>
      <c r="AC15" s="28"/>
      <c r="AD15" s="37"/>
      <c r="AE15" s="29"/>
      <c r="AF15" s="30"/>
      <c r="AG15" s="31"/>
      <c r="AH15" s="214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34"/>
      <c r="P16" s="221"/>
      <c r="Q16" s="53"/>
      <c r="R16" s="46"/>
      <c r="S16" s="47"/>
      <c r="T16" s="237"/>
      <c r="U16" s="224"/>
      <c r="V16" s="48"/>
      <c r="W16" s="41"/>
      <c r="X16" s="42"/>
      <c r="Y16" s="241"/>
      <c r="Z16" s="227"/>
      <c r="AA16" s="43"/>
      <c r="AB16" s="27"/>
      <c r="AC16" s="28"/>
      <c r="AD16" s="37"/>
      <c r="AE16" s="29"/>
      <c r="AF16" s="30"/>
      <c r="AG16" s="31"/>
      <c r="AH16" s="214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34"/>
      <c r="P17" s="221"/>
      <c r="Q17" s="53"/>
      <c r="R17" s="46"/>
      <c r="S17" s="47"/>
      <c r="T17" s="237"/>
      <c r="U17" s="224"/>
      <c r="V17" s="48"/>
      <c r="W17" s="41"/>
      <c r="X17" s="42"/>
      <c r="Y17" s="241"/>
      <c r="Z17" s="227"/>
      <c r="AA17" s="43"/>
      <c r="AB17" s="27"/>
      <c r="AC17" s="28"/>
      <c r="AD17" s="37"/>
      <c r="AE17" s="29"/>
      <c r="AF17" s="30"/>
      <c r="AG17" s="31"/>
      <c r="AH17" s="214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151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34"/>
      <c r="P18" s="221"/>
      <c r="Q18" s="53"/>
      <c r="R18" s="46"/>
      <c r="S18" s="47"/>
      <c r="T18" s="237"/>
      <c r="U18" s="224"/>
      <c r="V18" s="48"/>
      <c r="W18" s="41"/>
      <c r="X18" s="42"/>
      <c r="Y18" s="241"/>
      <c r="Z18" s="227"/>
      <c r="AA18" s="43"/>
      <c r="AB18" s="27"/>
      <c r="AC18" s="28"/>
      <c r="AD18" s="37"/>
      <c r="AE18" s="29"/>
      <c r="AF18" s="30"/>
      <c r="AG18" s="31"/>
      <c r="AH18" s="214" t="s">
        <v>97</v>
      </c>
    </row>
    <row r="19" spans="1:34" s="3" customFormat="1" ht="15" customHeight="1" x14ac:dyDescent="0.1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34"/>
      <c r="P19" s="221"/>
      <c r="Q19" s="53"/>
      <c r="R19" s="46"/>
      <c r="S19" s="47"/>
      <c r="T19" s="237"/>
      <c r="U19" s="224"/>
      <c r="V19" s="48"/>
      <c r="W19" s="41"/>
      <c r="X19" s="42"/>
      <c r="Y19" s="241"/>
      <c r="Z19" s="227"/>
      <c r="AA19" s="43"/>
      <c r="AB19" s="27"/>
      <c r="AC19" s="28"/>
      <c r="AD19" s="37"/>
      <c r="AE19" s="29"/>
      <c r="AF19" s="30"/>
      <c r="AG19" s="31"/>
      <c r="AH19" s="214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34"/>
      <c r="P20" s="221"/>
      <c r="Q20" s="53"/>
      <c r="R20" s="46"/>
      <c r="S20" s="47"/>
      <c r="T20" s="237"/>
      <c r="U20" s="224"/>
      <c r="V20" s="48"/>
      <c r="W20" s="41"/>
      <c r="X20" s="42"/>
      <c r="Y20" s="241"/>
      <c r="Z20" s="227"/>
      <c r="AA20" s="43"/>
      <c r="AB20" s="27"/>
      <c r="AC20" s="28"/>
      <c r="AD20" s="37"/>
      <c r="AE20" s="29"/>
      <c r="AF20" s="30"/>
      <c r="AG20" s="31"/>
      <c r="AH20" s="214" t="s">
        <v>99</v>
      </c>
    </row>
    <row r="21" spans="1:34" s="3" customFormat="1" ht="15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34" t="s">
        <v>160</v>
      </c>
      <c r="P21" s="221" t="s">
        <v>113</v>
      </c>
      <c r="Q21" s="53">
        <v>44746</v>
      </c>
      <c r="R21" s="46"/>
      <c r="S21" s="47"/>
      <c r="T21" s="237"/>
      <c r="U21" s="224"/>
      <c r="V21" s="48"/>
      <c r="W21" s="41"/>
      <c r="X21" s="42"/>
      <c r="Y21" s="241"/>
      <c r="Z21" s="22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16" t="s">
        <v>186</v>
      </c>
    </row>
    <row r="22" spans="1:34" s="5" customFormat="1" ht="12.75" customHeight="1" x14ac:dyDescent="0.15">
      <c r="A22" s="15" t="s">
        <v>8</v>
      </c>
      <c r="B22" s="16" t="s">
        <v>65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34" t="s">
        <v>161</v>
      </c>
      <c r="P22" s="221" t="s">
        <v>119</v>
      </c>
      <c r="Q22" s="53"/>
      <c r="R22" s="46"/>
      <c r="S22" s="47"/>
      <c r="T22" s="237"/>
      <c r="U22" s="224"/>
      <c r="V22" s="48"/>
      <c r="W22" s="41"/>
      <c r="X22" s="42"/>
      <c r="Y22" s="241"/>
      <c r="Z22" s="227"/>
      <c r="AA22" s="43"/>
      <c r="AB22" s="27"/>
      <c r="AC22" s="28"/>
      <c r="AD22" s="37" t="str">
        <f t="shared" si="10"/>
        <v/>
      </c>
      <c r="AE22" s="29"/>
      <c r="AF22" s="30"/>
      <c r="AG22" s="31"/>
      <c r="AH22" s="216" t="s">
        <v>188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34" t="s">
        <v>162</v>
      </c>
      <c r="P23" s="221" t="s">
        <v>118</v>
      </c>
      <c r="Q23" s="53"/>
      <c r="R23" s="46"/>
      <c r="S23" s="47"/>
      <c r="T23" s="237"/>
      <c r="U23" s="224"/>
      <c r="V23" s="48"/>
      <c r="W23" s="41"/>
      <c r="X23" s="42"/>
      <c r="Y23" s="241"/>
      <c r="Z23" s="227"/>
      <c r="AA23" s="43"/>
      <c r="AB23" s="27"/>
      <c r="AC23" s="28"/>
      <c r="AD23" s="37" t="str">
        <f t="shared" si="10"/>
        <v/>
      </c>
      <c r="AE23" s="29"/>
      <c r="AF23" s="30"/>
      <c r="AG23" s="31"/>
      <c r="AH23" s="216" t="s">
        <v>189</v>
      </c>
    </row>
    <row r="24" spans="1:34" s="5" customFormat="1" ht="14" x14ac:dyDescent="0.15">
      <c r="A24" s="15" t="s">
        <v>8</v>
      </c>
      <c r="B24" s="16" t="s">
        <v>66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34" t="s">
        <v>163</v>
      </c>
      <c r="P24" s="221" t="s">
        <v>113</v>
      </c>
      <c r="Q24" s="53">
        <v>44746</v>
      </c>
      <c r="R24" s="46"/>
      <c r="S24" s="47"/>
      <c r="T24" s="237"/>
      <c r="U24" s="224"/>
      <c r="V24" s="48"/>
      <c r="W24" s="41"/>
      <c r="X24" s="42"/>
      <c r="Y24" s="241"/>
      <c r="Z24" s="227"/>
      <c r="AA24" s="43"/>
      <c r="AB24" s="27"/>
      <c r="AC24" s="28"/>
      <c r="AD24" s="37" t="str">
        <f t="shared" si="10"/>
        <v/>
      </c>
      <c r="AE24" s="29"/>
      <c r="AF24" s="30"/>
      <c r="AG24" s="31"/>
      <c r="AH24" s="216" t="s">
        <v>189</v>
      </c>
    </row>
    <row r="25" spans="1:34" s="5" customFormat="1" ht="14" x14ac:dyDescent="0.15">
      <c r="A25" s="15" t="s">
        <v>6</v>
      </c>
      <c r="B25" s="16" t="s">
        <v>66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159</v>
      </c>
      <c r="N25" s="52">
        <v>170</v>
      </c>
      <c r="O25" s="234" t="s">
        <v>122</v>
      </c>
      <c r="P25" s="221"/>
      <c r="Q25" s="53">
        <v>44743</v>
      </c>
      <c r="R25" s="46"/>
      <c r="S25" s="47"/>
      <c r="T25" s="237"/>
      <c r="U25" s="224"/>
      <c r="V25" s="48"/>
      <c r="W25" s="41"/>
      <c r="X25" s="42"/>
      <c r="Y25" s="241"/>
      <c r="Z25" s="227"/>
      <c r="AA25" s="43"/>
      <c r="AB25" s="27"/>
      <c r="AC25" s="28"/>
      <c r="AD25" s="37" t="str">
        <f t="shared" si="10"/>
        <v/>
      </c>
      <c r="AE25" s="29"/>
      <c r="AF25" s="30"/>
      <c r="AG25" s="31"/>
      <c r="AH25" s="216" t="s">
        <v>176</v>
      </c>
    </row>
    <row r="26" spans="1:34" s="5" customFormat="1" x14ac:dyDescent="0.15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159</v>
      </c>
      <c r="N26" s="52">
        <v>145</v>
      </c>
      <c r="O26" s="234" t="s">
        <v>122</v>
      </c>
      <c r="P26" s="221"/>
      <c r="Q26" s="53">
        <v>44743</v>
      </c>
      <c r="R26" s="46"/>
      <c r="S26" s="47"/>
      <c r="T26" s="237"/>
      <c r="U26" s="224"/>
      <c r="V26" s="48"/>
      <c r="W26" s="41"/>
      <c r="X26" s="42"/>
      <c r="Y26" s="241"/>
      <c r="Z26" s="22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216" t="s">
        <v>176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123</v>
      </c>
      <c r="E27" s="19" t="s">
        <v>124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128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34">
        <v>6741045</v>
      </c>
      <c r="P27" s="221" t="s">
        <v>118</v>
      </c>
      <c r="Q27" s="53">
        <v>44746</v>
      </c>
      <c r="R27" s="46"/>
      <c r="S27" s="47"/>
      <c r="T27" s="237"/>
      <c r="U27" s="224"/>
      <c r="V27" s="48"/>
      <c r="W27" s="41"/>
      <c r="X27" s="42"/>
      <c r="Y27" s="241"/>
      <c r="Z27" s="227"/>
      <c r="AA27" s="43"/>
      <c r="AB27" s="27"/>
      <c r="AC27" s="28"/>
      <c r="AD27" s="37" t="str">
        <f t="shared" si="10"/>
        <v/>
      </c>
      <c r="AE27" s="29"/>
      <c r="AF27" s="30"/>
      <c r="AG27" s="31"/>
      <c r="AH27" s="216" t="s">
        <v>172</v>
      </c>
    </row>
    <row r="28" spans="1:34" s="5" customFormat="1" ht="14" x14ac:dyDescent="0.15">
      <c r="A28" s="15" t="s">
        <v>6</v>
      </c>
      <c r="B28" s="16" t="s">
        <v>66</v>
      </c>
      <c r="C28" s="17" t="s">
        <v>49</v>
      </c>
      <c r="D28" s="18" t="s">
        <v>123</v>
      </c>
      <c r="E28" s="19" t="s">
        <v>125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128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34">
        <v>6741046</v>
      </c>
      <c r="P28" s="221" t="s">
        <v>119</v>
      </c>
      <c r="Q28" s="53"/>
      <c r="R28" s="46"/>
      <c r="S28" s="47"/>
      <c r="T28" s="237"/>
      <c r="U28" s="224"/>
      <c r="V28" s="48"/>
      <c r="W28" s="41"/>
      <c r="X28" s="42"/>
      <c r="Y28" s="241"/>
      <c r="Z28" s="227"/>
      <c r="AA28" s="43"/>
      <c r="AB28" s="27"/>
      <c r="AC28" s="28"/>
      <c r="AD28" s="37" t="str">
        <f t="shared" si="10"/>
        <v/>
      </c>
      <c r="AE28" s="29"/>
      <c r="AF28" s="30"/>
      <c r="AG28" s="31"/>
      <c r="AH28" s="216" t="s">
        <v>172</v>
      </c>
    </row>
    <row r="29" spans="1:34" s="5" customFormat="1" ht="14" x14ac:dyDescent="0.15">
      <c r="A29" s="15" t="s">
        <v>8</v>
      </c>
      <c r="B29" s="16" t="s">
        <v>66</v>
      </c>
      <c r="C29" s="17" t="s">
        <v>49</v>
      </c>
      <c r="D29" s="18" t="s">
        <v>126</v>
      </c>
      <c r="E29" s="19" t="s">
        <v>127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34" t="s">
        <v>164</v>
      </c>
      <c r="P29" s="221" t="s">
        <v>118</v>
      </c>
      <c r="Q29" s="53"/>
      <c r="R29" s="46" t="s">
        <v>111</v>
      </c>
      <c r="S29" s="52">
        <v>56.66</v>
      </c>
      <c r="T29" s="238" t="s">
        <v>158</v>
      </c>
      <c r="U29" s="224" t="s">
        <v>119</v>
      </c>
      <c r="V29" s="48"/>
      <c r="W29" s="41" t="s">
        <v>111</v>
      </c>
      <c r="X29" s="52">
        <v>56.66</v>
      </c>
      <c r="Y29" s="242" t="s">
        <v>129</v>
      </c>
      <c r="Z29" s="227" t="s">
        <v>130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216" t="s">
        <v>185</v>
      </c>
    </row>
    <row r="30" spans="1:34" s="5" customFormat="1" ht="12.75" customHeight="1" x14ac:dyDescent="0.15">
      <c r="A30" s="15" t="s">
        <v>6</v>
      </c>
      <c r="B30" s="16" t="s">
        <v>65</v>
      </c>
      <c r="C30" s="17" t="s">
        <v>49</v>
      </c>
      <c r="D30" s="18" t="s">
        <v>131</v>
      </c>
      <c r="E30" s="19" t="s">
        <v>132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34">
        <v>3778662</v>
      </c>
      <c r="P30" s="221" t="s">
        <v>118</v>
      </c>
      <c r="Q30" s="53">
        <v>44746</v>
      </c>
      <c r="R30" s="46"/>
      <c r="S30" s="47"/>
      <c r="T30" s="237"/>
      <c r="U30" s="224"/>
      <c r="V30" s="48"/>
      <c r="W30" s="41"/>
      <c r="X30" s="42"/>
      <c r="Y30" s="241"/>
      <c r="Z30" s="227"/>
      <c r="AA30" s="43"/>
      <c r="AB30" s="27"/>
      <c r="AC30" s="28"/>
      <c r="AD30" s="37" t="str">
        <f t="shared" si="10"/>
        <v/>
      </c>
      <c r="AE30" s="29"/>
      <c r="AF30" s="30"/>
      <c r="AG30" s="31"/>
      <c r="AH30" s="216" t="s">
        <v>178</v>
      </c>
    </row>
    <row r="31" spans="1:34" s="5" customFormat="1" ht="14" x14ac:dyDescent="0.15">
      <c r="A31" s="15" t="s">
        <v>6</v>
      </c>
      <c r="B31" s="16" t="s">
        <v>66</v>
      </c>
      <c r="C31" s="17" t="s">
        <v>49</v>
      </c>
      <c r="D31" s="18" t="s">
        <v>133</v>
      </c>
      <c r="E31" s="19" t="s">
        <v>134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34">
        <v>9640783</v>
      </c>
      <c r="P31" s="221" t="s">
        <v>118</v>
      </c>
      <c r="Q31" s="53">
        <v>44746</v>
      </c>
      <c r="R31" s="46"/>
      <c r="S31" s="47"/>
      <c r="T31" s="237"/>
      <c r="U31" s="224"/>
      <c r="V31" s="48"/>
      <c r="W31" s="41"/>
      <c r="X31" s="42"/>
      <c r="Y31" s="241"/>
      <c r="Z31" s="227"/>
      <c r="AA31" s="43"/>
      <c r="AB31" s="27"/>
      <c r="AC31" s="28"/>
      <c r="AD31" s="37" t="str">
        <f t="shared" si="10"/>
        <v/>
      </c>
      <c r="AE31" s="29"/>
      <c r="AF31" s="30"/>
      <c r="AG31" s="31"/>
      <c r="AH31" s="216" t="s">
        <v>181</v>
      </c>
    </row>
    <row r="32" spans="1:34" ht="14" x14ac:dyDescent="0.15">
      <c r="A32" s="15" t="s">
        <v>6</v>
      </c>
      <c r="B32" s="16" t="s">
        <v>66</v>
      </c>
      <c r="C32" s="17" t="s">
        <v>49</v>
      </c>
      <c r="D32" s="18" t="s">
        <v>135</v>
      </c>
      <c r="E32" s="19" t="s">
        <v>136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34">
        <v>1455080</v>
      </c>
      <c r="P32" s="221" t="s">
        <v>118</v>
      </c>
      <c r="Q32" s="53">
        <v>44746</v>
      </c>
      <c r="R32" s="46"/>
      <c r="S32" s="47"/>
      <c r="T32" s="237"/>
      <c r="U32" s="224"/>
      <c r="V32" s="48"/>
      <c r="W32" s="41"/>
      <c r="X32" s="42"/>
      <c r="Y32" s="241"/>
      <c r="Z32" s="227"/>
      <c r="AA32" s="43"/>
      <c r="AB32" s="27"/>
      <c r="AC32" s="28"/>
      <c r="AD32" s="37" t="str">
        <f t="shared" si="10"/>
        <v/>
      </c>
      <c r="AE32" s="29"/>
      <c r="AF32" s="30"/>
      <c r="AG32" s="31"/>
      <c r="AH32" s="217" t="s">
        <v>177</v>
      </c>
    </row>
    <row r="33" spans="1:34" s="5" customFormat="1" ht="12.75" customHeight="1" x14ac:dyDescent="0.15">
      <c r="A33" s="15" t="s">
        <v>6</v>
      </c>
      <c r="B33" s="16" t="s">
        <v>66</v>
      </c>
      <c r="C33" s="17" t="s">
        <v>49</v>
      </c>
      <c r="D33" s="18" t="s">
        <v>137</v>
      </c>
      <c r="E33" s="19" t="s">
        <v>138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34">
        <v>8000295</v>
      </c>
      <c r="P33" s="221" t="s">
        <v>118</v>
      </c>
      <c r="Q33" s="53">
        <v>44746</v>
      </c>
      <c r="R33" s="46" t="s">
        <v>111</v>
      </c>
      <c r="S33" s="52">
        <v>115</v>
      </c>
      <c r="T33" s="234">
        <v>8000296</v>
      </c>
      <c r="U33" s="224" t="s">
        <v>130</v>
      </c>
      <c r="V33" s="48"/>
      <c r="W33" s="41" t="s">
        <v>111</v>
      </c>
      <c r="X33" s="232">
        <v>115</v>
      </c>
      <c r="Y33" s="243">
        <v>8000296</v>
      </c>
      <c r="Z33" s="227" t="s">
        <v>139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216" t="s">
        <v>179</v>
      </c>
    </row>
    <row r="34" spans="1:34" s="5" customFormat="1" ht="12.75" customHeight="1" x14ac:dyDescent="0.15">
      <c r="A34" s="15" t="s">
        <v>6</v>
      </c>
      <c r="B34" s="16" t="s">
        <v>236</v>
      </c>
      <c r="C34" s="17" t="s">
        <v>49</v>
      </c>
      <c r="D34" s="18" t="s">
        <v>137</v>
      </c>
      <c r="E34" s="19" t="s">
        <v>140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34"/>
      <c r="P34" s="221"/>
      <c r="Q34" s="53"/>
      <c r="R34" s="46"/>
      <c r="S34" s="47"/>
      <c r="T34" s="237"/>
      <c r="U34" s="224"/>
      <c r="V34" s="48"/>
      <c r="W34" s="41"/>
      <c r="X34" s="42"/>
      <c r="Y34" s="241"/>
      <c r="Z34" s="227"/>
      <c r="AA34" s="43"/>
      <c r="AB34" s="27"/>
      <c r="AC34" s="28"/>
      <c r="AD34" s="37" t="str">
        <f t="shared" si="10"/>
        <v/>
      </c>
      <c r="AE34" s="29"/>
      <c r="AF34" s="30"/>
      <c r="AG34" s="31"/>
      <c r="AH34" s="216" t="s">
        <v>179</v>
      </c>
    </row>
    <row r="35" spans="1:34" s="5" customFormat="1" ht="14" x14ac:dyDescent="0.15">
      <c r="A35" s="15" t="s">
        <v>6</v>
      </c>
      <c r="B35" s="16" t="s">
        <v>66</v>
      </c>
      <c r="C35" s="17" t="s">
        <v>49</v>
      </c>
      <c r="D35" s="18" t="s">
        <v>141</v>
      </c>
      <c r="E35" s="19" t="s">
        <v>142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34">
        <v>3608425</v>
      </c>
      <c r="P35" s="221" t="s">
        <v>118</v>
      </c>
      <c r="Q35" s="53">
        <v>44746</v>
      </c>
      <c r="R35" s="46"/>
      <c r="S35" s="47"/>
      <c r="T35" s="237"/>
      <c r="U35" s="224"/>
      <c r="V35" s="48"/>
      <c r="W35" s="41"/>
      <c r="X35" s="42"/>
      <c r="Y35" s="241"/>
      <c r="Z35" s="227"/>
      <c r="AA35" s="43"/>
      <c r="AB35" s="27"/>
      <c r="AC35" s="28"/>
      <c r="AD35" s="37" t="str">
        <f t="shared" si="10"/>
        <v/>
      </c>
      <c r="AE35" s="29"/>
      <c r="AF35" s="30"/>
      <c r="AG35" s="31"/>
      <c r="AH35" s="216" t="s">
        <v>180</v>
      </c>
    </row>
    <row r="36" spans="1:34" s="5" customFormat="1" ht="14" x14ac:dyDescent="0.15">
      <c r="A36" s="15" t="s">
        <v>6</v>
      </c>
      <c r="B36" s="16" t="s">
        <v>236</v>
      </c>
      <c r="C36" s="17" t="s">
        <v>49</v>
      </c>
      <c r="D36" s="18" t="s">
        <v>143</v>
      </c>
      <c r="E36" s="19" t="s">
        <v>144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173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34" t="s">
        <v>165</v>
      </c>
      <c r="P36" s="221" t="s">
        <v>118</v>
      </c>
      <c r="Q36" s="53">
        <v>44746</v>
      </c>
      <c r="R36" s="46"/>
      <c r="S36" s="47"/>
      <c r="T36" s="237"/>
      <c r="U36" s="224"/>
      <c r="V36" s="48"/>
      <c r="W36" s="41"/>
      <c r="X36" s="42"/>
      <c r="Y36" s="241"/>
      <c r="Z36" s="227"/>
      <c r="AA36" s="43"/>
      <c r="AB36" s="27"/>
      <c r="AC36" s="28"/>
      <c r="AD36" s="37" t="str">
        <f t="shared" si="10"/>
        <v/>
      </c>
      <c r="AE36" s="29"/>
      <c r="AF36" s="30"/>
      <c r="AG36" s="31"/>
      <c r="AH36" s="216" t="s">
        <v>174</v>
      </c>
    </row>
    <row r="37" spans="1:34" s="5" customFormat="1" ht="12.75" customHeight="1" x14ac:dyDescent="0.15">
      <c r="A37" s="15" t="s">
        <v>6</v>
      </c>
      <c r="B37" s="16" t="s">
        <v>67</v>
      </c>
      <c r="C37" s="17" t="s">
        <v>49</v>
      </c>
      <c r="D37" s="18" t="s">
        <v>145</v>
      </c>
      <c r="E37" s="19" t="s">
        <v>146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34">
        <v>1414949</v>
      </c>
      <c r="P37" s="221" t="s">
        <v>118</v>
      </c>
      <c r="Q37" s="53">
        <v>44746</v>
      </c>
      <c r="R37" s="46"/>
      <c r="S37" s="47"/>
      <c r="T37" s="237"/>
      <c r="U37" s="224"/>
      <c r="V37" s="48"/>
      <c r="W37" s="41"/>
      <c r="X37" s="42"/>
      <c r="Y37" s="241"/>
      <c r="Z37" s="227"/>
      <c r="AA37" s="43"/>
      <c r="AB37" s="27"/>
      <c r="AC37" s="28"/>
      <c r="AD37" s="37" t="str">
        <f t="shared" si="10"/>
        <v/>
      </c>
      <c r="AE37" s="29"/>
      <c r="AF37" s="30"/>
      <c r="AG37" s="31"/>
      <c r="AH37" s="216" t="s">
        <v>183</v>
      </c>
    </row>
    <row r="38" spans="1:34" s="5" customFormat="1" ht="14" x14ac:dyDescent="0.15">
      <c r="A38" s="15" t="s">
        <v>6</v>
      </c>
      <c r="B38" s="16" t="s">
        <v>67</v>
      </c>
      <c r="C38" s="17" t="s">
        <v>49</v>
      </c>
      <c r="D38" s="18" t="s">
        <v>147</v>
      </c>
      <c r="E38" s="19" t="s">
        <v>148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34" t="s">
        <v>166</v>
      </c>
      <c r="P38" s="221" t="s">
        <v>118</v>
      </c>
      <c r="Q38" s="53">
        <v>44746</v>
      </c>
      <c r="R38" s="46"/>
      <c r="S38" s="47"/>
      <c r="T38" s="237"/>
      <c r="U38" s="224"/>
      <c r="V38" s="48"/>
      <c r="W38" s="41"/>
      <c r="X38" s="42"/>
      <c r="Y38" s="241"/>
      <c r="Z38" s="227"/>
      <c r="AA38" s="43"/>
      <c r="AB38" s="27"/>
      <c r="AC38" s="28"/>
      <c r="AD38" s="37" t="str">
        <f t="shared" si="10"/>
        <v/>
      </c>
      <c r="AE38" s="29"/>
      <c r="AF38" s="30"/>
      <c r="AG38" s="31"/>
      <c r="AH38" s="216" t="s">
        <v>182</v>
      </c>
    </row>
    <row r="39" spans="1:34" s="5" customFormat="1" ht="14" x14ac:dyDescent="0.15">
      <c r="A39" s="15" t="s">
        <v>6</v>
      </c>
      <c r="B39" s="16" t="s">
        <v>67</v>
      </c>
      <c r="C39" s="17" t="s">
        <v>49</v>
      </c>
      <c r="D39" s="18" t="s">
        <v>149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34" t="s">
        <v>167</v>
      </c>
      <c r="P39" s="221" t="s">
        <v>118</v>
      </c>
      <c r="Q39" s="53">
        <v>44746</v>
      </c>
      <c r="R39" s="46"/>
      <c r="S39" s="47"/>
      <c r="T39" s="237"/>
      <c r="U39" s="224"/>
      <c r="V39" s="48"/>
      <c r="W39" s="41"/>
      <c r="X39" s="42"/>
      <c r="Y39" s="241"/>
      <c r="Z39" s="22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216" t="s">
        <v>184</v>
      </c>
    </row>
    <row r="40" spans="1:34" s="5" customFormat="1" ht="14" x14ac:dyDescent="0.15">
      <c r="A40" s="15" t="s">
        <v>6</v>
      </c>
      <c r="B40" s="16" t="s">
        <v>67</v>
      </c>
      <c r="C40" s="17" t="s">
        <v>49</v>
      </c>
      <c r="D40" s="18" t="s">
        <v>152</v>
      </c>
      <c r="E40" s="19" t="s">
        <v>153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34">
        <v>2847042</v>
      </c>
      <c r="P40" s="221" t="s">
        <v>118</v>
      </c>
      <c r="Q40" s="53"/>
      <c r="R40" s="46"/>
      <c r="S40" s="47"/>
      <c r="T40" s="237"/>
      <c r="U40" s="224"/>
      <c r="V40" s="48"/>
      <c r="W40" s="41"/>
      <c r="X40" s="42"/>
      <c r="Y40" s="241"/>
      <c r="Z40" s="227"/>
      <c r="AA40" s="43"/>
      <c r="AB40" s="27"/>
      <c r="AC40" s="28"/>
      <c r="AD40" s="37" t="str">
        <f t="shared" si="10"/>
        <v/>
      </c>
      <c r="AE40" s="29"/>
      <c r="AF40" s="30"/>
      <c r="AG40" s="31"/>
      <c r="AH40" s="216" t="s">
        <v>175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154</v>
      </c>
      <c r="E41" s="19" t="s">
        <v>155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34">
        <v>5032788</v>
      </c>
      <c r="P41" s="221" t="s">
        <v>139</v>
      </c>
      <c r="Q41" s="53"/>
      <c r="R41" s="46" t="s">
        <v>111</v>
      </c>
      <c r="S41" s="47">
        <v>60</v>
      </c>
      <c r="T41" s="234">
        <v>5032789</v>
      </c>
      <c r="U41" s="224" t="s">
        <v>156</v>
      </c>
      <c r="V41" s="48"/>
      <c r="W41" s="41" t="s">
        <v>111</v>
      </c>
      <c r="X41" s="42">
        <v>50</v>
      </c>
      <c r="Y41" s="241">
        <v>5032790</v>
      </c>
      <c r="Z41" s="227" t="s">
        <v>157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216" t="s">
        <v>190</v>
      </c>
    </row>
    <row r="42" spans="1:34" s="5" customFormat="1" x14ac:dyDescent="0.15">
      <c r="A42" s="15" t="s">
        <v>8</v>
      </c>
      <c r="B42" s="16" t="s">
        <v>67</v>
      </c>
      <c r="C42" s="17" t="s">
        <v>49</v>
      </c>
      <c r="D42" s="18" t="s">
        <v>168</v>
      </c>
      <c r="E42" s="19" t="s">
        <v>169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34" t="s">
        <v>170</v>
      </c>
      <c r="P42" s="221" t="s">
        <v>118</v>
      </c>
      <c r="Q42" s="53"/>
      <c r="R42" s="46"/>
      <c r="S42" s="47"/>
      <c r="T42" s="237"/>
      <c r="U42" s="224"/>
      <c r="V42" s="48"/>
      <c r="W42" s="41"/>
      <c r="X42" s="42"/>
      <c r="Y42" s="241"/>
      <c r="Z42" s="227"/>
      <c r="AA42" s="43"/>
      <c r="AB42" s="27"/>
      <c r="AC42" s="28" t="s">
        <v>48</v>
      </c>
      <c r="AD42" s="37">
        <f t="shared" si="10"/>
        <v>79</v>
      </c>
      <c r="AE42" s="29" t="s">
        <v>171</v>
      </c>
      <c r="AF42" s="30">
        <v>44746</v>
      </c>
      <c r="AG42" s="31"/>
      <c r="AH42" s="216" t="s">
        <v>187</v>
      </c>
    </row>
    <row r="43" spans="1:34" s="5" customFormat="1" x14ac:dyDescent="0.15">
      <c r="A43" s="15" t="s">
        <v>6</v>
      </c>
      <c r="B43" s="16" t="s">
        <v>67</v>
      </c>
      <c r="C43" s="17" t="s">
        <v>49</v>
      </c>
      <c r="D43" s="18" t="s">
        <v>191</v>
      </c>
      <c r="E43" s="19" t="s">
        <v>192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193</v>
      </c>
      <c r="N43" s="52">
        <v>110</v>
      </c>
      <c r="O43" s="234"/>
      <c r="P43" s="221"/>
      <c r="Q43" s="53"/>
      <c r="R43" s="46"/>
      <c r="S43" s="47"/>
      <c r="T43" s="237"/>
      <c r="U43" s="224"/>
      <c r="V43" s="48"/>
      <c r="W43" s="41"/>
      <c r="X43" s="42"/>
      <c r="Y43" s="241"/>
      <c r="Z43" s="227"/>
      <c r="AA43" s="43"/>
      <c r="AB43" s="27"/>
      <c r="AC43" s="28" t="s">
        <v>48</v>
      </c>
      <c r="AD43" s="37">
        <f t="shared" si="10"/>
        <v>154</v>
      </c>
      <c r="AE43" s="29" t="s">
        <v>194</v>
      </c>
      <c r="AF43" s="30">
        <v>44747</v>
      </c>
      <c r="AG43" s="31"/>
      <c r="AH43" s="216" t="s">
        <v>195</v>
      </c>
    </row>
    <row r="44" spans="1:34" s="5" customFormat="1" x14ac:dyDescent="0.15">
      <c r="A44" s="15" t="s">
        <v>6</v>
      </c>
      <c r="B44" s="16" t="s">
        <v>67</v>
      </c>
      <c r="C44" s="17" t="s">
        <v>49</v>
      </c>
      <c r="D44" s="18" t="s">
        <v>196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34" t="s">
        <v>197</v>
      </c>
      <c r="P44" s="221" t="s">
        <v>118</v>
      </c>
      <c r="Q44" s="53"/>
      <c r="R44" s="46"/>
      <c r="S44" s="47"/>
      <c r="T44" s="237"/>
      <c r="U44" s="224"/>
      <c r="V44" s="48"/>
      <c r="W44" s="41"/>
      <c r="X44" s="42"/>
      <c r="Y44" s="241"/>
      <c r="Z44" s="227"/>
      <c r="AA44" s="43"/>
      <c r="AB44" s="27"/>
      <c r="AC44" s="28" t="s">
        <v>48</v>
      </c>
      <c r="AD44" s="37">
        <f t="shared" si="10"/>
        <v>79</v>
      </c>
      <c r="AE44" s="29" t="s">
        <v>198</v>
      </c>
      <c r="AF44" s="30">
        <v>44747</v>
      </c>
      <c r="AG44" s="31"/>
      <c r="AH44" s="216" t="s">
        <v>203</v>
      </c>
    </row>
    <row r="45" spans="1:34" s="5" customFormat="1" ht="14" x14ac:dyDescent="0.15">
      <c r="A45" s="15" t="s">
        <v>6</v>
      </c>
      <c r="B45" s="16" t="s">
        <v>67</v>
      </c>
      <c r="C45" s="17" t="s">
        <v>49</v>
      </c>
      <c r="D45" s="18" t="s">
        <v>199</v>
      </c>
      <c r="E45" s="19" t="s">
        <v>200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45">
        <v>2435910</v>
      </c>
      <c r="P45" s="221" t="s">
        <v>118</v>
      </c>
      <c r="Q45" s="53"/>
      <c r="R45" s="46" t="s">
        <v>111</v>
      </c>
      <c r="S45" s="47">
        <v>53.33</v>
      </c>
      <c r="T45" s="237" t="s">
        <v>201</v>
      </c>
      <c r="U45" s="224" t="s">
        <v>119</v>
      </c>
      <c r="V45" s="48"/>
      <c r="W45" s="41" t="s">
        <v>111</v>
      </c>
      <c r="X45" s="42">
        <v>53.33</v>
      </c>
      <c r="Y45" s="241" t="s">
        <v>202</v>
      </c>
      <c r="Z45" s="227" t="s">
        <v>130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216" t="s">
        <v>204</v>
      </c>
    </row>
    <row r="46" spans="1:34" s="5" customFormat="1" ht="14" x14ac:dyDescent="0.15">
      <c r="A46" s="15" t="s">
        <v>6</v>
      </c>
      <c r="B46" s="16" t="s">
        <v>67</v>
      </c>
      <c r="C46" s="17" t="s">
        <v>49</v>
      </c>
      <c r="D46" s="18" t="s">
        <v>205</v>
      </c>
      <c r="E46" s="19" t="s">
        <v>206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455</v>
      </c>
      <c r="L46" s="36">
        <f t="shared" si="9"/>
        <v>-285</v>
      </c>
      <c r="M46" s="51" t="s">
        <v>111</v>
      </c>
      <c r="N46" s="52">
        <v>455</v>
      </c>
      <c r="O46" s="234" t="s">
        <v>208</v>
      </c>
      <c r="P46" s="221" t="s">
        <v>118</v>
      </c>
      <c r="Q46" s="53"/>
      <c r="R46" s="46"/>
      <c r="S46" s="47"/>
      <c r="T46" s="237"/>
      <c r="U46" s="224"/>
      <c r="V46" s="48"/>
      <c r="W46" s="41"/>
      <c r="X46" s="42"/>
      <c r="Y46" s="241"/>
      <c r="Z46" s="227"/>
      <c r="AA46" s="43"/>
      <c r="AB46" s="27"/>
      <c r="AC46" s="28"/>
      <c r="AD46" s="37" t="str">
        <f t="shared" si="10"/>
        <v/>
      </c>
      <c r="AE46" s="29"/>
      <c r="AF46" s="30"/>
      <c r="AG46" s="31"/>
      <c r="AH46" s="216" t="s">
        <v>207</v>
      </c>
    </row>
    <row r="47" spans="1:34" s="5" customFormat="1" ht="14" x14ac:dyDescent="0.15">
      <c r="A47" s="15" t="s">
        <v>6</v>
      </c>
      <c r="B47" s="16" t="s">
        <v>67</v>
      </c>
      <c r="C47" s="17" t="s">
        <v>49</v>
      </c>
      <c r="D47" s="18" t="s">
        <v>205</v>
      </c>
      <c r="E47" s="19" t="s">
        <v>146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34"/>
      <c r="P47" s="221"/>
      <c r="Q47" s="53"/>
      <c r="R47" s="46"/>
      <c r="S47" s="47"/>
      <c r="T47" s="237"/>
      <c r="U47" s="224"/>
      <c r="V47" s="48"/>
      <c r="W47" s="41"/>
      <c r="X47" s="42"/>
      <c r="Y47" s="241"/>
      <c r="Z47" s="227"/>
      <c r="AA47" s="43"/>
      <c r="AB47" s="27"/>
      <c r="AC47" s="28"/>
      <c r="AD47" s="37" t="str">
        <f t="shared" si="10"/>
        <v/>
      </c>
      <c r="AE47" s="29"/>
      <c r="AF47" s="30"/>
      <c r="AG47" s="31"/>
      <c r="AH47" s="216" t="s">
        <v>207</v>
      </c>
    </row>
    <row r="48" spans="1:34" s="5" customFormat="1" ht="14" x14ac:dyDescent="0.15">
      <c r="A48" s="15" t="s">
        <v>6</v>
      </c>
      <c r="B48" s="16" t="s">
        <v>67</v>
      </c>
      <c r="C48" s="17" t="s">
        <v>49</v>
      </c>
      <c r="D48" s="18" t="s">
        <v>205</v>
      </c>
      <c r="E48" s="19" t="s">
        <v>209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34"/>
      <c r="P48" s="221"/>
      <c r="Q48" s="53"/>
      <c r="R48" s="46"/>
      <c r="S48" s="47"/>
      <c r="T48" s="237"/>
      <c r="U48" s="224"/>
      <c r="V48" s="48"/>
      <c r="W48" s="41"/>
      <c r="X48" s="42"/>
      <c r="Y48" s="241"/>
      <c r="Z48" s="227"/>
      <c r="AA48" s="43"/>
      <c r="AB48" s="27"/>
      <c r="AC48" s="28"/>
      <c r="AD48" s="37" t="str">
        <f t="shared" si="10"/>
        <v/>
      </c>
      <c r="AE48" s="29"/>
      <c r="AF48" s="30"/>
      <c r="AG48" s="31"/>
      <c r="AH48" s="216" t="s">
        <v>207</v>
      </c>
    </row>
    <row r="49" spans="1:34" s="5" customFormat="1" ht="14" x14ac:dyDescent="0.15">
      <c r="A49" s="15" t="s">
        <v>6</v>
      </c>
      <c r="B49" s="16" t="s">
        <v>67</v>
      </c>
      <c r="C49" s="17" t="s">
        <v>49</v>
      </c>
      <c r="D49" s="18" t="s">
        <v>210</v>
      </c>
      <c r="E49" s="19" t="s">
        <v>211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34" t="s">
        <v>212</v>
      </c>
      <c r="P49" s="221" t="s">
        <v>130</v>
      </c>
      <c r="Q49" s="53"/>
      <c r="R49" s="51" t="s">
        <v>111</v>
      </c>
      <c r="S49" s="52">
        <v>50</v>
      </c>
      <c r="T49" s="234" t="s">
        <v>213</v>
      </c>
      <c r="U49" s="221" t="s">
        <v>139</v>
      </c>
      <c r="V49" s="48"/>
      <c r="W49" s="51" t="s">
        <v>111</v>
      </c>
      <c r="X49" s="246">
        <v>105</v>
      </c>
      <c r="Y49" s="243" t="s">
        <v>214</v>
      </c>
      <c r="Z49" s="247" t="s">
        <v>215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216" t="s">
        <v>216</v>
      </c>
    </row>
    <row r="50" spans="1:34" s="5" customFormat="1" x14ac:dyDescent="0.15">
      <c r="A50" s="15" t="s">
        <v>6</v>
      </c>
      <c r="B50" s="16" t="s">
        <v>67</v>
      </c>
      <c r="C50" s="17" t="s">
        <v>49</v>
      </c>
      <c r="D50" s="18" t="s">
        <v>217</v>
      </c>
      <c r="E50" s="19" t="s">
        <v>218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219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34" t="s">
        <v>220</v>
      </c>
      <c r="P50" s="221" t="s">
        <v>118</v>
      </c>
      <c r="Q50" s="53"/>
      <c r="R50" s="46" t="s">
        <v>111</v>
      </c>
      <c r="S50" s="47">
        <v>50</v>
      </c>
      <c r="T50" s="237" t="s">
        <v>221</v>
      </c>
      <c r="U50" s="224" t="s">
        <v>139</v>
      </c>
      <c r="V50" s="48"/>
      <c r="W50" s="41" t="s">
        <v>111</v>
      </c>
      <c r="X50" s="42">
        <v>40</v>
      </c>
      <c r="Y50" s="241" t="s">
        <v>222</v>
      </c>
      <c r="Z50" s="227" t="s">
        <v>223</v>
      </c>
      <c r="AA50" s="43"/>
      <c r="AB50" s="27"/>
      <c r="AC50" s="28" t="s">
        <v>48</v>
      </c>
      <c r="AD50" s="37">
        <f t="shared" si="10"/>
        <v>79</v>
      </c>
      <c r="AE50" s="29" t="s">
        <v>224</v>
      </c>
      <c r="AF50" s="30">
        <v>44748</v>
      </c>
      <c r="AG50" s="31"/>
      <c r="AH50" s="216" t="s">
        <v>225</v>
      </c>
    </row>
    <row r="51" spans="1:34" s="5" customFormat="1" ht="14" x14ac:dyDescent="0.15">
      <c r="A51" s="15" t="s">
        <v>6</v>
      </c>
      <c r="B51" s="16" t="s">
        <v>67</v>
      </c>
      <c r="C51" s="17" t="s">
        <v>49</v>
      </c>
      <c r="D51" s="18" t="s">
        <v>226</v>
      </c>
      <c r="E51" s="19" t="s">
        <v>227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228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34" t="s">
        <v>229</v>
      </c>
      <c r="P51" s="221" t="s">
        <v>118</v>
      </c>
      <c r="Q51" s="53"/>
      <c r="R51" s="46" t="s">
        <v>111</v>
      </c>
      <c r="S51" s="47">
        <v>95</v>
      </c>
      <c r="T51" s="237" t="s">
        <v>230</v>
      </c>
      <c r="U51" s="224" t="s">
        <v>119</v>
      </c>
      <c r="V51" s="48"/>
      <c r="W51" s="41"/>
      <c r="X51" s="42"/>
      <c r="Y51" s="241"/>
      <c r="Z51" s="227"/>
      <c r="AA51" s="43"/>
      <c r="AB51" s="27"/>
      <c r="AC51" s="28"/>
      <c r="AD51" s="37" t="str">
        <f t="shared" si="10"/>
        <v/>
      </c>
      <c r="AE51" s="29"/>
      <c r="AF51" s="30"/>
      <c r="AG51" s="31"/>
      <c r="AH51" s="216" t="s">
        <v>231</v>
      </c>
    </row>
    <row r="52" spans="1:34" ht="14" x14ac:dyDescent="0.15">
      <c r="A52" s="15" t="s">
        <v>8</v>
      </c>
      <c r="B52" s="16" t="s">
        <v>67</v>
      </c>
      <c r="C52" s="17" t="s">
        <v>49</v>
      </c>
      <c r="D52" s="18" t="s">
        <v>232</v>
      </c>
      <c r="E52" s="19" t="s">
        <v>233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34" t="s">
        <v>234</v>
      </c>
      <c r="P52" s="221" t="s">
        <v>118</v>
      </c>
      <c r="Q52" s="53"/>
      <c r="R52" s="46"/>
      <c r="S52" s="47"/>
      <c r="T52" s="237"/>
      <c r="U52" s="224"/>
      <c r="V52" s="48"/>
      <c r="W52" s="41"/>
      <c r="X52" s="42"/>
      <c r="Y52" s="241"/>
      <c r="Z52" s="227"/>
      <c r="AA52" s="43"/>
      <c r="AB52" s="27"/>
      <c r="AC52" s="28"/>
      <c r="AD52" s="37" t="str">
        <f t="shared" si="10"/>
        <v/>
      </c>
      <c r="AE52" s="29"/>
      <c r="AF52" s="30"/>
      <c r="AG52" s="31"/>
      <c r="AH52" s="217" t="s">
        <v>237</v>
      </c>
    </row>
    <row r="53" spans="1:34" s="6" customFormat="1" ht="14" x14ac:dyDescent="0.15">
      <c r="A53" s="15" t="s">
        <v>8</v>
      </c>
      <c r="B53" s="16" t="s">
        <v>67</v>
      </c>
      <c r="C53" s="17" t="s">
        <v>49</v>
      </c>
      <c r="D53" s="18" t="s">
        <v>232</v>
      </c>
      <c r="E53" s="19" t="s">
        <v>235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34"/>
      <c r="P53" s="221"/>
      <c r="Q53" s="53"/>
      <c r="R53" s="46"/>
      <c r="S53" s="47"/>
      <c r="T53" s="237"/>
      <c r="U53" s="224"/>
      <c r="V53" s="48"/>
      <c r="W53" s="41"/>
      <c r="X53" s="42"/>
      <c r="Y53" s="241"/>
      <c r="Z53" s="227"/>
      <c r="AA53" s="43"/>
      <c r="AB53" s="27"/>
      <c r="AC53" s="28"/>
      <c r="AD53" s="37" t="str">
        <f t="shared" si="10"/>
        <v/>
      </c>
      <c r="AE53" s="29"/>
      <c r="AF53" s="30"/>
      <c r="AG53" s="31"/>
      <c r="AH53" s="217" t="s">
        <v>237</v>
      </c>
    </row>
    <row r="54" spans="1:34" s="6" customFormat="1" ht="14" x14ac:dyDescent="0.15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1"/>
      <c r="N54" s="52"/>
      <c r="O54" s="234"/>
      <c r="P54" s="221"/>
      <c r="Q54" s="53"/>
      <c r="R54" s="46"/>
      <c r="S54" s="47"/>
      <c r="T54" s="237"/>
      <c r="U54" s="224"/>
      <c r="V54" s="48"/>
      <c r="W54" s="41"/>
      <c r="X54" s="42"/>
      <c r="Y54" s="241"/>
      <c r="Z54" s="227"/>
      <c r="AA54" s="43"/>
      <c r="AB54" s="27"/>
      <c r="AC54" s="28"/>
      <c r="AD54" s="37" t="str">
        <f t="shared" si="10"/>
        <v/>
      </c>
      <c r="AE54" s="29"/>
      <c r="AF54" s="30"/>
      <c r="AG54" s="31"/>
      <c r="AH54" s="218"/>
    </row>
    <row r="55" spans="1:34" s="6" customFormat="1" ht="14" x14ac:dyDescent="0.15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1"/>
      <c r="N55" s="52"/>
      <c r="O55" s="234"/>
      <c r="P55" s="221"/>
      <c r="Q55" s="53"/>
      <c r="R55" s="46"/>
      <c r="S55" s="47"/>
      <c r="T55" s="237"/>
      <c r="U55" s="224"/>
      <c r="V55" s="48"/>
      <c r="W55" s="41"/>
      <c r="X55" s="42"/>
      <c r="Y55" s="241"/>
      <c r="Z55" s="227"/>
      <c r="AA55" s="43"/>
      <c r="AB55" s="27"/>
      <c r="AC55" s="28"/>
      <c r="AD55" s="37" t="str">
        <f t="shared" si="10"/>
        <v/>
      </c>
      <c r="AE55" s="29"/>
      <c r="AF55" s="30"/>
      <c r="AG55" s="31"/>
      <c r="AH55" s="218"/>
    </row>
    <row r="56" spans="1:34" s="5" customFormat="1" ht="14" x14ac:dyDescent="0.15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1"/>
      <c r="N56" s="52"/>
      <c r="O56" s="234"/>
      <c r="P56" s="221"/>
      <c r="Q56" s="53"/>
      <c r="R56" s="46"/>
      <c r="S56" s="47"/>
      <c r="T56" s="237"/>
      <c r="U56" s="224"/>
      <c r="V56" s="48"/>
      <c r="W56" s="41"/>
      <c r="X56" s="42"/>
      <c r="Y56" s="241"/>
      <c r="Z56" s="227"/>
      <c r="AA56" s="43"/>
      <c r="AB56" s="27"/>
      <c r="AC56" s="28"/>
      <c r="AD56" s="37" t="str">
        <f t="shared" si="10"/>
        <v/>
      </c>
      <c r="AE56" s="29"/>
      <c r="AF56" s="30"/>
      <c r="AG56" s="31"/>
      <c r="AH56" s="216"/>
    </row>
    <row r="57" spans="1:34" s="5" customFormat="1" ht="14" x14ac:dyDescent="0.15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1"/>
      <c r="N57" s="52"/>
      <c r="O57" s="234"/>
      <c r="P57" s="221"/>
      <c r="Q57" s="53"/>
      <c r="R57" s="46"/>
      <c r="S57" s="47"/>
      <c r="T57" s="237"/>
      <c r="U57" s="224"/>
      <c r="V57" s="48"/>
      <c r="W57" s="41"/>
      <c r="X57" s="42"/>
      <c r="Y57" s="241"/>
      <c r="Z57" s="227"/>
      <c r="AA57" s="43"/>
      <c r="AB57" s="27"/>
      <c r="AC57" s="28"/>
      <c r="AD57" s="37" t="str">
        <f t="shared" si="10"/>
        <v/>
      </c>
      <c r="AE57" s="29"/>
      <c r="AF57" s="30"/>
      <c r="AG57" s="31"/>
      <c r="AH57" s="216"/>
    </row>
    <row r="58" spans="1:34" s="5" customFormat="1" ht="14" x14ac:dyDescent="0.15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1"/>
      <c r="N58" s="52"/>
      <c r="O58" s="234"/>
      <c r="P58" s="221"/>
      <c r="Q58" s="53"/>
      <c r="R58" s="46"/>
      <c r="S58" s="47"/>
      <c r="T58" s="237"/>
      <c r="U58" s="224"/>
      <c r="V58" s="48"/>
      <c r="W58" s="41"/>
      <c r="X58" s="42"/>
      <c r="Y58" s="241"/>
      <c r="Z58" s="227"/>
      <c r="AA58" s="43"/>
      <c r="AB58" s="27"/>
      <c r="AC58" s="28"/>
      <c r="AD58" s="37" t="str">
        <f t="shared" si="10"/>
        <v/>
      </c>
      <c r="AE58" s="29"/>
      <c r="AF58" s="30"/>
      <c r="AG58" s="31"/>
      <c r="AH58" s="216"/>
    </row>
    <row r="59" spans="1:34" s="5" customFormat="1" ht="14" x14ac:dyDescent="0.15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1"/>
      <c r="N59" s="52"/>
      <c r="O59" s="234"/>
      <c r="P59" s="221"/>
      <c r="Q59" s="53"/>
      <c r="R59" s="46"/>
      <c r="S59" s="47"/>
      <c r="T59" s="237"/>
      <c r="U59" s="224"/>
      <c r="V59" s="48"/>
      <c r="W59" s="41"/>
      <c r="X59" s="42"/>
      <c r="Y59" s="241"/>
      <c r="Z59" s="227"/>
      <c r="AA59" s="43"/>
      <c r="AB59" s="27"/>
      <c r="AC59" s="28"/>
      <c r="AD59" s="37" t="str">
        <f t="shared" si="10"/>
        <v/>
      </c>
      <c r="AE59" s="29"/>
      <c r="AF59" s="30"/>
      <c r="AG59" s="31"/>
      <c r="AH59" s="216"/>
    </row>
    <row r="60" spans="1:34" s="5" customFormat="1" ht="14" x14ac:dyDescent="0.15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1"/>
      <c r="N60" s="52"/>
      <c r="O60" s="234"/>
      <c r="P60" s="221"/>
      <c r="Q60" s="53"/>
      <c r="R60" s="46"/>
      <c r="S60" s="47"/>
      <c r="T60" s="237"/>
      <c r="U60" s="224"/>
      <c r="V60" s="48"/>
      <c r="W60" s="41"/>
      <c r="X60" s="42"/>
      <c r="Y60" s="241"/>
      <c r="Z60" s="227"/>
      <c r="AA60" s="43"/>
      <c r="AB60" s="27"/>
      <c r="AC60" s="28"/>
      <c r="AD60" s="37" t="str">
        <f t="shared" si="10"/>
        <v/>
      </c>
      <c r="AE60" s="29"/>
      <c r="AF60" s="30"/>
      <c r="AG60" s="31"/>
      <c r="AH60" s="216"/>
    </row>
    <row r="61" spans="1:34" s="5" customFormat="1" ht="15" customHeight="1" x14ac:dyDescent="0.15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1"/>
      <c r="N61" s="52"/>
      <c r="O61" s="234"/>
      <c r="P61" s="221"/>
      <c r="Q61" s="53"/>
      <c r="R61" s="46"/>
      <c r="S61" s="47"/>
      <c r="T61" s="237"/>
      <c r="U61" s="224"/>
      <c r="V61" s="48"/>
      <c r="W61" s="41"/>
      <c r="X61" s="42"/>
      <c r="Y61" s="241"/>
      <c r="Z61" s="227"/>
      <c r="AA61" s="43"/>
      <c r="AB61" s="27"/>
      <c r="AC61" s="28"/>
      <c r="AD61" s="37" t="str">
        <f t="shared" si="10"/>
        <v/>
      </c>
      <c r="AE61" s="29"/>
      <c r="AF61" s="30"/>
      <c r="AG61" s="31"/>
      <c r="AH61" s="216"/>
    </row>
    <row r="62" spans="1:34" s="5" customFormat="1" ht="15" customHeight="1" x14ac:dyDescent="0.15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1"/>
      <c r="N62" s="52"/>
      <c r="O62" s="234"/>
      <c r="P62" s="221"/>
      <c r="Q62" s="53"/>
      <c r="R62" s="46"/>
      <c r="S62" s="47"/>
      <c r="T62" s="237"/>
      <c r="U62" s="224"/>
      <c r="V62" s="48"/>
      <c r="W62" s="41"/>
      <c r="X62" s="42"/>
      <c r="Y62" s="241"/>
      <c r="Z62" s="227"/>
      <c r="AA62" s="43"/>
      <c r="AB62" s="27"/>
      <c r="AC62" s="28"/>
      <c r="AD62" s="37" t="str">
        <f t="shared" si="10"/>
        <v/>
      </c>
      <c r="AE62" s="29"/>
      <c r="AF62" s="30"/>
      <c r="AG62" s="31"/>
      <c r="AH62" s="216"/>
    </row>
    <row r="63" spans="1:34" s="5" customFormat="1" ht="15" customHeight="1" x14ac:dyDescent="0.15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1"/>
      <c r="N63" s="52"/>
      <c r="O63" s="234"/>
      <c r="P63" s="221"/>
      <c r="Q63" s="53"/>
      <c r="R63" s="46"/>
      <c r="S63" s="47"/>
      <c r="T63" s="237"/>
      <c r="U63" s="224"/>
      <c r="V63" s="48"/>
      <c r="W63" s="41"/>
      <c r="X63" s="42"/>
      <c r="Y63" s="241"/>
      <c r="Z63" s="227"/>
      <c r="AA63" s="43"/>
      <c r="AB63" s="27"/>
      <c r="AC63" s="28"/>
      <c r="AD63" s="37" t="str">
        <f t="shared" si="10"/>
        <v/>
      </c>
      <c r="AE63" s="29"/>
      <c r="AF63" s="30"/>
      <c r="AG63" s="31"/>
      <c r="AH63" s="216"/>
    </row>
    <row r="64" spans="1:34" s="5" customFormat="1" ht="12.75" customHeight="1" x14ac:dyDescent="0.15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1"/>
      <c r="N64" s="52"/>
      <c r="O64" s="234"/>
      <c r="P64" s="221"/>
      <c r="Q64" s="53"/>
      <c r="R64" s="46"/>
      <c r="S64" s="47"/>
      <c r="T64" s="237"/>
      <c r="U64" s="224"/>
      <c r="V64" s="48"/>
      <c r="W64" s="41"/>
      <c r="X64" s="42"/>
      <c r="Y64" s="241"/>
      <c r="Z64" s="227"/>
      <c r="AA64" s="43"/>
      <c r="AB64" s="27"/>
      <c r="AC64" s="28"/>
      <c r="AD64" s="37" t="str">
        <f t="shared" si="10"/>
        <v/>
      </c>
      <c r="AE64" s="29"/>
      <c r="AF64" s="30"/>
      <c r="AG64" s="31"/>
      <c r="AH64" s="216"/>
    </row>
    <row r="65" spans="1:34" s="5" customFormat="1" ht="12.75" customHeight="1" x14ac:dyDescent="0.15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1"/>
      <c r="N65" s="52"/>
      <c r="O65" s="234"/>
      <c r="P65" s="221"/>
      <c r="Q65" s="53"/>
      <c r="R65" s="46"/>
      <c r="S65" s="47"/>
      <c r="T65" s="237"/>
      <c r="U65" s="224"/>
      <c r="V65" s="48"/>
      <c r="W65" s="41"/>
      <c r="X65" s="42"/>
      <c r="Y65" s="241"/>
      <c r="Z65" s="227"/>
      <c r="AA65" s="43"/>
      <c r="AB65" s="27"/>
      <c r="AC65" s="28"/>
      <c r="AD65" s="37" t="str">
        <f t="shared" si="10"/>
        <v/>
      </c>
      <c r="AE65" s="29"/>
      <c r="AF65" s="30"/>
      <c r="AG65" s="31"/>
      <c r="AH65" s="216"/>
    </row>
    <row r="66" spans="1:34" s="5" customFormat="1" ht="12.75" customHeight="1" x14ac:dyDescent="0.15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1"/>
      <c r="N66" s="52"/>
      <c r="O66" s="234"/>
      <c r="P66" s="221"/>
      <c r="Q66" s="53"/>
      <c r="R66" s="46"/>
      <c r="S66" s="47"/>
      <c r="T66" s="237"/>
      <c r="U66" s="224"/>
      <c r="V66" s="48"/>
      <c r="W66" s="41"/>
      <c r="X66" s="42"/>
      <c r="Y66" s="241"/>
      <c r="Z66" s="227"/>
      <c r="AA66" s="43"/>
      <c r="AB66" s="27"/>
      <c r="AC66" s="28"/>
      <c r="AD66" s="37" t="str">
        <f t="shared" si="10"/>
        <v/>
      </c>
      <c r="AE66" s="29"/>
      <c r="AF66" s="30"/>
      <c r="AG66" s="31"/>
      <c r="AH66" s="216"/>
    </row>
    <row r="67" spans="1:34" s="5" customFormat="1" ht="12.75" customHeight="1" x14ac:dyDescent="0.15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1"/>
      <c r="N67" s="52"/>
      <c r="O67" s="234"/>
      <c r="P67" s="221"/>
      <c r="Q67" s="53"/>
      <c r="R67" s="46"/>
      <c r="S67" s="47"/>
      <c r="T67" s="237"/>
      <c r="U67" s="224"/>
      <c r="V67" s="48"/>
      <c r="W67" s="41"/>
      <c r="X67" s="42"/>
      <c r="Y67" s="241"/>
      <c r="Z67" s="227"/>
      <c r="AA67" s="43"/>
      <c r="AB67" s="27"/>
      <c r="AC67" s="28"/>
      <c r="AD67" s="37" t="str">
        <f t="shared" si="10"/>
        <v/>
      </c>
      <c r="AE67" s="29"/>
      <c r="AF67" s="30"/>
      <c r="AG67" s="31"/>
      <c r="AH67" s="216"/>
    </row>
    <row r="68" spans="1:34" s="5" customFormat="1" ht="15" customHeight="1" x14ac:dyDescent="0.15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1"/>
      <c r="N68" s="52"/>
      <c r="O68" s="234"/>
      <c r="P68" s="221"/>
      <c r="Q68" s="53"/>
      <c r="R68" s="46"/>
      <c r="S68" s="47"/>
      <c r="T68" s="237"/>
      <c r="U68" s="224"/>
      <c r="V68" s="48"/>
      <c r="W68" s="41"/>
      <c r="X68" s="42"/>
      <c r="Y68" s="241"/>
      <c r="Z68" s="227"/>
      <c r="AA68" s="43"/>
      <c r="AB68" s="27"/>
      <c r="AC68" s="28"/>
      <c r="AD68" s="37" t="str">
        <f t="shared" si="10"/>
        <v/>
      </c>
      <c r="AE68" s="29"/>
      <c r="AF68" s="30"/>
      <c r="AG68" s="31"/>
      <c r="AH68" s="216"/>
    </row>
    <row r="69" spans="1:34" s="5" customFormat="1" ht="15" customHeight="1" x14ac:dyDescent="0.15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1"/>
      <c r="N69" s="52"/>
      <c r="O69" s="234"/>
      <c r="P69" s="221"/>
      <c r="Q69" s="53"/>
      <c r="R69" s="46"/>
      <c r="S69" s="47"/>
      <c r="T69" s="237"/>
      <c r="U69" s="224"/>
      <c r="V69" s="48"/>
      <c r="W69" s="41"/>
      <c r="X69" s="42"/>
      <c r="Y69" s="241"/>
      <c r="Z69" s="227"/>
      <c r="AA69" s="43"/>
      <c r="AB69" s="27"/>
      <c r="AC69" s="28"/>
      <c r="AD69" s="37" t="str">
        <f t="shared" si="10"/>
        <v/>
      </c>
      <c r="AE69" s="29"/>
      <c r="AF69" s="30"/>
      <c r="AG69" s="31"/>
      <c r="AH69" s="216"/>
    </row>
    <row r="70" spans="1:34" s="6" customFormat="1" ht="12.75" customHeight="1" x14ac:dyDescent="0.15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1"/>
      <c r="N70" s="52"/>
      <c r="O70" s="234"/>
      <c r="P70" s="221"/>
      <c r="Q70" s="53"/>
      <c r="R70" s="46"/>
      <c r="S70" s="47"/>
      <c r="T70" s="237"/>
      <c r="U70" s="224"/>
      <c r="V70" s="48"/>
      <c r="W70" s="41"/>
      <c r="X70" s="42"/>
      <c r="Y70" s="241"/>
      <c r="Z70" s="227"/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18"/>
    </row>
    <row r="71" spans="1:34" s="6" customFormat="1" ht="12.75" customHeight="1" x14ac:dyDescent="0.15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1"/>
      <c r="N71" s="52"/>
      <c r="O71" s="234"/>
      <c r="P71" s="221"/>
      <c r="Q71" s="53"/>
      <c r="R71" s="46"/>
      <c r="S71" s="47"/>
      <c r="T71" s="237"/>
      <c r="U71" s="224"/>
      <c r="V71" s="48"/>
      <c r="W71" s="41"/>
      <c r="X71" s="42"/>
      <c r="Y71" s="241"/>
      <c r="Z71" s="227"/>
      <c r="AA71" s="43"/>
      <c r="AB71" s="27"/>
      <c r="AC71" s="28"/>
      <c r="AD71" s="37" t="str">
        <f t="shared" si="15"/>
        <v/>
      </c>
      <c r="AE71" s="29"/>
      <c r="AF71" s="30"/>
      <c r="AG71" s="31"/>
      <c r="AH71" s="218"/>
    </row>
    <row r="72" spans="1:34" s="6" customFormat="1" ht="14" x14ac:dyDescent="0.15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1"/>
      <c r="N72" s="52"/>
      <c r="O72" s="234"/>
      <c r="P72" s="221"/>
      <c r="Q72" s="53"/>
      <c r="R72" s="46"/>
      <c r="S72" s="47"/>
      <c r="T72" s="237"/>
      <c r="U72" s="224"/>
      <c r="V72" s="48"/>
      <c r="W72" s="41"/>
      <c r="X72" s="42"/>
      <c r="Y72" s="241"/>
      <c r="Z72" s="227"/>
      <c r="AA72" s="43"/>
      <c r="AB72" s="27"/>
      <c r="AC72" s="28"/>
      <c r="AD72" s="37" t="str">
        <f t="shared" si="15"/>
        <v/>
      </c>
      <c r="AE72" s="29"/>
      <c r="AF72" s="30"/>
      <c r="AG72" s="31"/>
      <c r="AH72" s="218"/>
    </row>
    <row r="73" spans="1:34" s="5" customFormat="1" ht="14" x14ac:dyDescent="0.15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1"/>
      <c r="N73" s="52"/>
      <c r="O73" s="234"/>
      <c r="P73" s="221"/>
      <c r="Q73" s="53"/>
      <c r="R73" s="46"/>
      <c r="S73" s="47"/>
      <c r="T73" s="237"/>
      <c r="U73" s="224"/>
      <c r="V73" s="48"/>
      <c r="W73" s="41"/>
      <c r="X73" s="42"/>
      <c r="Y73" s="241"/>
      <c r="Z73" s="227"/>
      <c r="AA73" s="43"/>
      <c r="AB73" s="27"/>
      <c r="AC73" s="28"/>
      <c r="AD73" s="37" t="str">
        <f t="shared" si="15"/>
        <v/>
      </c>
      <c r="AE73" s="29"/>
      <c r="AF73" s="30"/>
      <c r="AG73" s="31"/>
      <c r="AH73" s="216"/>
    </row>
    <row r="74" spans="1:34" s="5" customFormat="1" ht="14" x14ac:dyDescent="0.15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1"/>
      <c r="N74" s="52"/>
      <c r="O74" s="234"/>
      <c r="P74" s="221"/>
      <c r="Q74" s="53"/>
      <c r="R74" s="46"/>
      <c r="S74" s="47"/>
      <c r="T74" s="237"/>
      <c r="U74" s="224"/>
      <c r="V74" s="48"/>
      <c r="W74" s="41"/>
      <c r="X74" s="42"/>
      <c r="Y74" s="241"/>
      <c r="Z74" s="227"/>
      <c r="AA74" s="43"/>
      <c r="AB74" s="27"/>
      <c r="AC74" s="28"/>
      <c r="AD74" s="37" t="str">
        <f t="shared" si="15"/>
        <v/>
      </c>
      <c r="AE74" s="29"/>
      <c r="AF74" s="30"/>
      <c r="AG74" s="31"/>
      <c r="AH74" s="216"/>
    </row>
    <row r="75" spans="1:34" s="5" customFormat="1" ht="14" x14ac:dyDescent="0.15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1"/>
      <c r="N75" s="52"/>
      <c r="O75" s="234"/>
      <c r="P75" s="221"/>
      <c r="Q75" s="53"/>
      <c r="R75" s="46"/>
      <c r="S75" s="47"/>
      <c r="T75" s="237"/>
      <c r="U75" s="224"/>
      <c r="V75" s="48"/>
      <c r="W75" s="41"/>
      <c r="X75" s="42"/>
      <c r="Y75" s="241"/>
      <c r="Z75" s="227"/>
      <c r="AA75" s="43"/>
      <c r="AB75" s="27"/>
      <c r="AC75" s="28"/>
      <c r="AD75" s="37" t="str">
        <f t="shared" si="15"/>
        <v/>
      </c>
      <c r="AE75" s="29"/>
      <c r="AF75" s="30"/>
      <c r="AG75" s="31"/>
      <c r="AH75" s="216"/>
    </row>
    <row r="76" spans="1:34" s="6" customFormat="1" ht="14" x14ac:dyDescent="0.15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1"/>
      <c r="N76" s="52"/>
      <c r="O76" s="234"/>
      <c r="P76" s="221"/>
      <c r="Q76" s="53"/>
      <c r="R76" s="46"/>
      <c r="S76" s="47"/>
      <c r="T76" s="237"/>
      <c r="U76" s="224"/>
      <c r="V76" s="48"/>
      <c r="W76" s="41"/>
      <c r="X76" s="42"/>
      <c r="Y76" s="241"/>
      <c r="Z76" s="227"/>
      <c r="AA76" s="43"/>
      <c r="AB76" s="27"/>
      <c r="AC76" s="28"/>
      <c r="AD76" s="37" t="str">
        <f t="shared" si="15"/>
        <v/>
      </c>
      <c r="AE76" s="29"/>
      <c r="AF76" s="30"/>
      <c r="AG76" s="31"/>
      <c r="AH76" s="218"/>
    </row>
    <row r="77" spans="1:34" s="6" customFormat="1" ht="14" x14ac:dyDescent="0.15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1"/>
      <c r="N77" s="52"/>
      <c r="O77" s="234"/>
      <c r="P77" s="221"/>
      <c r="Q77" s="53"/>
      <c r="R77" s="46"/>
      <c r="S77" s="47"/>
      <c r="T77" s="237"/>
      <c r="U77" s="224"/>
      <c r="V77" s="48"/>
      <c r="W77" s="41"/>
      <c r="X77" s="42"/>
      <c r="Y77" s="241"/>
      <c r="Z77" s="227"/>
      <c r="AA77" s="43"/>
      <c r="AB77" s="27"/>
      <c r="AC77" s="28"/>
      <c r="AD77" s="37" t="str">
        <f t="shared" si="15"/>
        <v/>
      </c>
      <c r="AE77" s="29"/>
      <c r="AF77" s="30"/>
      <c r="AG77" s="31"/>
      <c r="AH77" s="218"/>
    </row>
    <row r="78" spans="1:34" s="6" customFormat="1" ht="14" x14ac:dyDescent="0.15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1"/>
      <c r="N78" s="52"/>
      <c r="O78" s="234"/>
      <c r="P78" s="221"/>
      <c r="Q78" s="53"/>
      <c r="R78" s="46"/>
      <c r="S78" s="47"/>
      <c r="T78" s="237"/>
      <c r="U78" s="224"/>
      <c r="V78" s="48"/>
      <c r="W78" s="41"/>
      <c r="X78" s="42"/>
      <c r="Y78" s="241"/>
      <c r="Z78" s="227"/>
      <c r="AA78" s="43"/>
      <c r="AB78" s="27"/>
      <c r="AC78" s="28"/>
      <c r="AD78" s="37" t="str">
        <f t="shared" si="15"/>
        <v/>
      </c>
      <c r="AE78" s="29"/>
      <c r="AF78" s="30"/>
      <c r="AG78" s="31"/>
      <c r="AH78" s="218"/>
    </row>
    <row r="79" spans="1:34" s="6" customFormat="1" ht="14" x14ac:dyDescent="0.1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34"/>
      <c r="P79" s="221"/>
      <c r="Q79" s="53"/>
      <c r="R79" s="46"/>
      <c r="S79" s="47"/>
      <c r="T79" s="237"/>
      <c r="U79" s="224"/>
      <c r="V79" s="48"/>
      <c r="W79" s="41"/>
      <c r="X79" s="42"/>
      <c r="Y79" s="241"/>
      <c r="Z79" s="227"/>
      <c r="AA79" s="43"/>
      <c r="AB79" s="27"/>
      <c r="AC79" s="28"/>
      <c r="AD79" s="37" t="str">
        <f t="shared" si="15"/>
        <v/>
      </c>
      <c r="AE79" s="29"/>
      <c r="AF79" s="30"/>
      <c r="AG79" s="31"/>
      <c r="AH79" s="218"/>
    </row>
    <row r="80" spans="1:34" s="6" customFormat="1" ht="14" x14ac:dyDescent="0.1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34"/>
      <c r="P80" s="221"/>
      <c r="Q80" s="53"/>
      <c r="R80" s="46"/>
      <c r="S80" s="47"/>
      <c r="T80" s="237"/>
      <c r="U80" s="224"/>
      <c r="V80" s="48"/>
      <c r="W80" s="41"/>
      <c r="X80" s="42"/>
      <c r="Y80" s="241"/>
      <c r="Z80" s="227"/>
      <c r="AA80" s="43"/>
      <c r="AB80" s="27"/>
      <c r="AC80" s="28"/>
      <c r="AD80" s="37" t="str">
        <f t="shared" si="15"/>
        <v/>
      </c>
      <c r="AE80" s="29"/>
      <c r="AF80" s="30"/>
      <c r="AG80" s="31"/>
      <c r="AH80" s="218"/>
    </row>
    <row r="81" spans="1:34" s="5" customFormat="1" ht="12.75" customHeight="1" x14ac:dyDescent="0.1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34"/>
      <c r="P81" s="221"/>
      <c r="Q81" s="53"/>
      <c r="R81" s="46"/>
      <c r="S81" s="47"/>
      <c r="T81" s="237"/>
      <c r="U81" s="224"/>
      <c r="V81" s="48"/>
      <c r="W81" s="41"/>
      <c r="X81" s="42"/>
      <c r="Y81" s="241"/>
      <c r="Z81" s="227"/>
      <c r="AA81" s="43"/>
      <c r="AB81" s="27"/>
      <c r="AC81" s="28"/>
      <c r="AD81" s="37" t="str">
        <f t="shared" si="15"/>
        <v/>
      </c>
      <c r="AE81" s="29"/>
      <c r="AF81" s="30"/>
      <c r="AG81" s="31"/>
      <c r="AH81" s="216"/>
    </row>
    <row r="82" spans="1:34" s="5" customFormat="1" ht="12.75" customHeight="1" x14ac:dyDescent="0.1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34"/>
      <c r="P82" s="221"/>
      <c r="Q82" s="53"/>
      <c r="R82" s="46"/>
      <c r="S82" s="47"/>
      <c r="T82" s="237"/>
      <c r="U82" s="224"/>
      <c r="V82" s="48"/>
      <c r="W82" s="41"/>
      <c r="X82" s="42"/>
      <c r="Y82" s="241"/>
      <c r="Z82" s="227"/>
      <c r="AA82" s="43"/>
      <c r="AB82" s="27"/>
      <c r="AC82" s="28"/>
      <c r="AD82" s="37" t="str">
        <f t="shared" si="15"/>
        <v/>
      </c>
      <c r="AE82" s="29"/>
      <c r="AF82" s="30"/>
      <c r="AG82" s="31"/>
      <c r="AH82" s="216"/>
    </row>
    <row r="83" spans="1:34" s="5" customFormat="1" ht="12.75" customHeight="1" x14ac:dyDescent="0.1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34"/>
      <c r="P83" s="221"/>
      <c r="Q83" s="53"/>
      <c r="R83" s="46"/>
      <c r="S83" s="47"/>
      <c r="T83" s="237"/>
      <c r="U83" s="224"/>
      <c r="V83" s="48"/>
      <c r="W83" s="41"/>
      <c r="X83" s="42"/>
      <c r="Y83" s="241"/>
      <c r="Z83" s="227"/>
      <c r="AA83" s="43"/>
      <c r="AB83" s="27"/>
      <c r="AC83" s="28"/>
      <c r="AD83" s="37" t="str">
        <f t="shared" si="15"/>
        <v/>
      </c>
      <c r="AE83" s="29"/>
      <c r="AF83" s="30"/>
      <c r="AG83" s="31"/>
      <c r="AH83" s="216"/>
    </row>
    <row r="84" spans="1:34" s="6" customFormat="1" ht="14" x14ac:dyDescent="0.1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34"/>
      <c r="P84" s="221"/>
      <c r="Q84" s="53"/>
      <c r="R84" s="46"/>
      <c r="S84" s="47"/>
      <c r="T84" s="237"/>
      <c r="U84" s="224"/>
      <c r="V84" s="48"/>
      <c r="W84" s="41"/>
      <c r="X84" s="42"/>
      <c r="Y84" s="241"/>
      <c r="Z84" s="227"/>
      <c r="AA84" s="43"/>
      <c r="AB84" s="27"/>
      <c r="AC84" s="28"/>
      <c r="AD84" s="37" t="str">
        <f t="shared" si="15"/>
        <v/>
      </c>
      <c r="AE84" s="29"/>
      <c r="AF84" s="30"/>
      <c r="AG84" s="31"/>
      <c r="AH84" s="218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34"/>
      <c r="P85" s="221"/>
      <c r="Q85" s="53"/>
      <c r="R85" s="46"/>
      <c r="S85" s="47"/>
      <c r="T85" s="237"/>
      <c r="U85" s="224"/>
      <c r="V85" s="48"/>
      <c r="W85" s="41"/>
      <c r="X85" s="42"/>
      <c r="Y85" s="241"/>
      <c r="Z85" s="227"/>
      <c r="AA85" s="43"/>
      <c r="AB85" s="27"/>
      <c r="AC85" s="28"/>
      <c r="AD85" s="37" t="str">
        <f t="shared" si="15"/>
        <v/>
      </c>
      <c r="AE85" s="29"/>
      <c r="AF85" s="30"/>
      <c r="AG85" s="31"/>
      <c r="AH85" s="216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34"/>
      <c r="P86" s="221"/>
      <c r="Q86" s="53"/>
      <c r="R86" s="46"/>
      <c r="S86" s="47"/>
      <c r="T86" s="237"/>
      <c r="U86" s="224"/>
      <c r="V86" s="48"/>
      <c r="W86" s="41"/>
      <c r="X86" s="42"/>
      <c r="Y86" s="241"/>
      <c r="Z86" s="227"/>
      <c r="AA86" s="43"/>
      <c r="AB86" s="27"/>
      <c r="AC86" s="28"/>
      <c r="AD86" s="37" t="str">
        <f t="shared" si="15"/>
        <v/>
      </c>
      <c r="AE86" s="29"/>
      <c r="AF86" s="30"/>
      <c r="AG86" s="31"/>
      <c r="AH86" s="216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34"/>
      <c r="P87" s="221"/>
      <c r="Q87" s="53"/>
      <c r="R87" s="46"/>
      <c r="S87" s="47"/>
      <c r="T87" s="237"/>
      <c r="U87" s="224"/>
      <c r="V87" s="48"/>
      <c r="W87" s="41"/>
      <c r="X87" s="42"/>
      <c r="Y87" s="241"/>
      <c r="Z87" s="227"/>
      <c r="AA87" s="43"/>
      <c r="AB87" s="27"/>
      <c r="AC87" s="28"/>
      <c r="AD87" s="37" t="str">
        <f t="shared" si="15"/>
        <v/>
      </c>
      <c r="AE87" s="29"/>
      <c r="AF87" s="30"/>
      <c r="AG87" s="31"/>
      <c r="AH87" s="216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34"/>
      <c r="P88" s="221"/>
      <c r="Q88" s="53"/>
      <c r="R88" s="46"/>
      <c r="S88" s="47"/>
      <c r="T88" s="237"/>
      <c r="U88" s="224"/>
      <c r="V88" s="48"/>
      <c r="W88" s="41"/>
      <c r="X88" s="42"/>
      <c r="Y88" s="241"/>
      <c r="Z88" s="227"/>
      <c r="AA88" s="43"/>
      <c r="AB88" s="27"/>
      <c r="AC88" s="28"/>
      <c r="AD88" s="37" t="str">
        <f t="shared" si="15"/>
        <v/>
      </c>
      <c r="AE88" s="29"/>
      <c r="AF88" s="30"/>
      <c r="AG88" s="31"/>
      <c r="AH88" s="216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34"/>
      <c r="P89" s="221"/>
      <c r="Q89" s="53"/>
      <c r="R89" s="46"/>
      <c r="S89" s="47"/>
      <c r="T89" s="237"/>
      <c r="U89" s="224"/>
      <c r="V89" s="48"/>
      <c r="W89" s="41"/>
      <c r="X89" s="42"/>
      <c r="Y89" s="241"/>
      <c r="Z89" s="227"/>
      <c r="AA89" s="43"/>
      <c r="AB89" s="27"/>
      <c r="AC89" s="28"/>
      <c r="AD89" s="37" t="str">
        <f t="shared" si="15"/>
        <v/>
      </c>
      <c r="AE89" s="29"/>
      <c r="AF89" s="30"/>
      <c r="AG89" s="31"/>
      <c r="AH89" s="216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34"/>
      <c r="P90" s="221"/>
      <c r="Q90" s="53"/>
      <c r="R90" s="46"/>
      <c r="S90" s="47"/>
      <c r="T90" s="237"/>
      <c r="U90" s="224"/>
      <c r="V90" s="48"/>
      <c r="W90" s="41"/>
      <c r="X90" s="42"/>
      <c r="Y90" s="241"/>
      <c r="Z90" s="227"/>
      <c r="AA90" s="43"/>
      <c r="AB90" s="27"/>
      <c r="AC90" s="28"/>
      <c r="AD90" s="37" t="str">
        <f t="shared" si="15"/>
        <v/>
      </c>
      <c r="AE90" s="29"/>
      <c r="AF90" s="30"/>
      <c r="AG90" s="31"/>
      <c r="AH90" s="216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34"/>
      <c r="P91" s="221"/>
      <c r="Q91" s="53"/>
      <c r="R91" s="46"/>
      <c r="S91" s="47"/>
      <c r="T91" s="237"/>
      <c r="U91" s="224"/>
      <c r="V91" s="48"/>
      <c r="W91" s="41"/>
      <c r="X91" s="42"/>
      <c r="Y91" s="241"/>
      <c r="Z91" s="227"/>
      <c r="AA91" s="43"/>
      <c r="AB91" s="27"/>
      <c r="AC91" s="28"/>
      <c r="AD91" s="37" t="str">
        <f t="shared" si="15"/>
        <v/>
      </c>
      <c r="AE91" s="29"/>
      <c r="AF91" s="30"/>
      <c r="AG91" s="31"/>
      <c r="AH91" s="216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34"/>
      <c r="P92" s="221"/>
      <c r="Q92" s="53"/>
      <c r="R92" s="46"/>
      <c r="S92" s="47"/>
      <c r="T92" s="237"/>
      <c r="U92" s="224"/>
      <c r="V92" s="48"/>
      <c r="W92" s="41"/>
      <c r="X92" s="42"/>
      <c r="Y92" s="241"/>
      <c r="Z92" s="227"/>
      <c r="AA92" s="43"/>
      <c r="AB92" s="27"/>
      <c r="AC92" s="28"/>
      <c r="AD92" s="37" t="str">
        <f t="shared" si="15"/>
        <v/>
      </c>
      <c r="AE92" s="29"/>
      <c r="AF92" s="30"/>
      <c r="AG92" s="31"/>
      <c r="AH92" s="216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34"/>
      <c r="P93" s="221"/>
      <c r="Q93" s="53"/>
      <c r="R93" s="46"/>
      <c r="S93" s="47"/>
      <c r="T93" s="237"/>
      <c r="U93" s="224"/>
      <c r="V93" s="48"/>
      <c r="W93" s="41"/>
      <c r="X93" s="42"/>
      <c r="Y93" s="241"/>
      <c r="Z93" s="227"/>
      <c r="AA93" s="43"/>
      <c r="AB93" s="27"/>
      <c r="AC93" s="28"/>
      <c r="AD93" s="37" t="str">
        <f t="shared" si="15"/>
        <v/>
      </c>
      <c r="AE93" s="29"/>
      <c r="AF93" s="30"/>
      <c r="AG93" s="31"/>
      <c r="AH93" s="216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34"/>
      <c r="P94" s="221"/>
      <c r="Q94" s="53"/>
      <c r="R94" s="46"/>
      <c r="S94" s="47"/>
      <c r="T94" s="237"/>
      <c r="U94" s="224"/>
      <c r="V94" s="48"/>
      <c r="W94" s="41"/>
      <c r="X94" s="42"/>
      <c r="Y94" s="241"/>
      <c r="Z94" s="227"/>
      <c r="AA94" s="43"/>
      <c r="AB94" s="27"/>
      <c r="AC94" s="28"/>
      <c r="AD94" s="37" t="str">
        <f t="shared" si="15"/>
        <v/>
      </c>
      <c r="AE94" s="29"/>
      <c r="AF94" s="30"/>
      <c r="AG94" s="31"/>
      <c r="AH94" s="216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34"/>
      <c r="P95" s="221"/>
      <c r="Q95" s="53"/>
      <c r="R95" s="46"/>
      <c r="S95" s="47"/>
      <c r="T95" s="237"/>
      <c r="U95" s="224"/>
      <c r="V95" s="48"/>
      <c r="W95" s="41"/>
      <c r="X95" s="42"/>
      <c r="Y95" s="241"/>
      <c r="Z95" s="227"/>
      <c r="AA95" s="43"/>
      <c r="AB95" s="27"/>
      <c r="AC95" s="28"/>
      <c r="AD95" s="37" t="str">
        <f t="shared" si="15"/>
        <v/>
      </c>
      <c r="AE95" s="29"/>
      <c r="AF95" s="30"/>
      <c r="AG95" s="31"/>
      <c r="AH95" s="216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34"/>
      <c r="P96" s="221"/>
      <c r="Q96" s="53"/>
      <c r="R96" s="46"/>
      <c r="S96" s="47"/>
      <c r="T96" s="237"/>
      <c r="U96" s="224"/>
      <c r="V96" s="48"/>
      <c r="W96" s="41"/>
      <c r="X96" s="42"/>
      <c r="Y96" s="241"/>
      <c r="Z96" s="227"/>
      <c r="AA96" s="43"/>
      <c r="AB96" s="27"/>
      <c r="AC96" s="28"/>
      <c r="AD96" s="37" t="str">
        <f t="shared" si="15"/>
        <v/>
      </c>
      <c r="AE96" s="29"/>
      <c r="AF96" s="30"/>
      <c r="AG96" s="31"/>
      <c r="AH96" s="216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34"/>
      <c r="P97" s="221"/>
      <c r="Q97" s="53"/>
      <c r="R97" s="46"/>
      <c r="S97" s="47"/>
      <c r="T97" s="237"/>
      <c r="U97" s="224"/>
      <c r="V97" s="48"/>
      <c r="W97" s="41"/>
      <c r="X97" s="42"/>
      <c r="Y97" s="241"/>
      <c r="Z97" s="227"/>
      <c r="AA97" s="43"/>
      <c r="AB97" s="27"/>
      <c r="AC97" s="28"/>
      <c r="AD97" s="37" t="str">
        <f t="shared" si="15"/>
        <v/>
      </c>
      <c r="AE97" s="29"/>
      <c r="AF97" s="30"/>
      <c r="AG97" s="31"/>
      <c r="AH97" s="218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34"/>
      <c r="P98" s="221"/>
      <c r="Q98" s="53"/>
      <c r="R98" s="46"/>
      <c r="S98" s="47"/>
      <c r="T98" s="237"/>
      <c r="U98" s="224"/>
      <c r="V98" s="48"/>
      <c r="W98" s="41"/>
      <c r="X98" s="42"/>
      <c r="Y98" s="241"/>
      <c r="Z98" s="227"/>
      <c r="AA98" s="43"/>
      <c r="AB98" s="27"/>
      <c r="AC98" s="28"/>
      <c r="AD98" s="37" t="str">
        <f t="shared" si="15"/>
        <v/>
      </c>
      <c r="AE98" s="29"/>
      <c r="AF98" s="30"/>
      <c r="AG98" s="31"/>
      <c r="AH98" s="218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34"/>
      <c r="P99" s="221"/>
      <c r="Q99" s="53"/>
      <c r="R99" s="46"/>
      <c r="S99" s="47"/>
      <c r="T99" s="237"/>
      <c r="U99" s="224"/>
      <c r="V99" s="48"/>
      <c r="W99" s="41"/>
      <c r="X99" s="42"/>
      <c r="Y99" s="241"/>
      <c r="Z99" s="227"/>
      <c r="AA99" s="43"/>
      <c r="AB99" s="27"/>
      <c r="AC99" s="28"/>
      <c r="AD99" s="37" t="str">
        <f t="shared" si="15"/>
        <v/>
      </c>
      <c r="AE99" s="29"/>
      <c r="AF99" s="30"/>
      <c r="AG99" s="31"/>
      <c r="AH99" s="218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34"/>
      <c r="P100" s="221"/>
      <c r="Q100" s="53"/>
      <c r="R100" s="46"/>
      <c r="S100" s="47"/>
      <c r="T100" s="237"/>
      <c r="U100" s="224"/>
      <c r="V100" s="48"/>
      <c r="W100" s="41"/>
      <c r="X100" s="42"/>
      <c r="Y100" s="241"/>
      <c r="Z100" s="22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18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34"/>
      <c r="P101" s="221"/>
      <c r="Q101" s="53"/>
      <c r="R101" s="46"/>
      <c r="S101" s="47"/>
      <c r="T101" s="237"/>
      <c r="U101" s="224"/>
      <c r="V101" s="48"/>
      <c r="W101" s="41"/>
      <c r="X101" s="42"/>
      <c r="Y101" s="241"/>
      <c r="Z101" s="22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18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34"/>
      <c r="P102" s="221"/>
      <c r="Q102" s="53"/>
      <c r="R102" s="46"/>
      <c r="S102" s="47"/>
      <c r="T102" s="237"/>
      <c r="U102" s="224"/>
      <c r="V102" s="48"/>
      <c r="W102" s="41"/>
      <c r="X102" s="42"/>
      <c r="Y102" s="241"/>
      <c r="Z102" s="22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216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34"/>
      <c r="P103" s="221"/>
      <c r="Q103" s="53"/>
      <c r="R103" s="46"/>
      <c r="S103" s="47"/>
      <c r="T103" s="237"/>
      <c r="U103" s="224"/>
      <c r="V103" s="48"/>
      <c r="W103" s="41"/>
      <c r="X103" s="42"/>
      <c r="Y103" s="241"/>
      <c r="Z103" s="22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216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34"/>
      <c r="P104" s="221"/>
      <c r="Q104" s="53"/>
      <c r="R104" s="46"/>
      <c r="S104" s="47"/>
      <c r="T104" s="237"/>
      <c r="U104" s="224"/>
      <c r="V104" s="48"/>
      <c r="W104" s="41"/>
      <c r="X104" s="42"/>
      <c r="Y104" s="241"/>
      <c r="Z104" s="22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18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34"/>
      <c r="P105" s="221"/>
      <c r="Q105" s="53"/>
      <c r="R105" s="46"/>
      <c r="S105" s="47"/>
      <c r="T105" s="237"/>
      <c r="U105" s="224"/>
      <c r="V105" s="48"/>
      <c r="W105" s="41"/>
      <c r="X105" s="42"/>
      <c r="Y105" s="241"/>
      <c r="Z105" s="22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18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34"/>
      <c r="P106" s="221"/>
      <c r="Q106" s="53"/>
      <c r="R106" s="46"/>
      <c r="S106" s="47"/>
      <c r="T106" s="237"/>
      <c r="U106" s="224"/>
      <c r="V106" s="48"/>
      <c r="W106" s="41"/>
      <c r="X106" s="42"/>
      <c r="Y106" s="241"/>
      <c r="Z106" s="22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18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34"/>
      <c r="P107" s="221"/>
      <c r="Q107" s="53"/>
      <c r="R107" s="46"/>
      <c r="S107" s="47"/>
      <c r="T107" s="237"/>
      <c r="U107" s="224"/>
      <c r="V107" s="48"/>
      <c r="W107" s="41"/>
      <c r="X107" s="42"/>
      <c r="Y107" s="241"/>
      <c r="Z107" s="22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216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34"/>
      <c r="P108" s="221"/>
      <c r="Q108" s="53"/>
      <c r="R108" s="46"/>
      <c r="S108" s="47"/>
      <c r="T108" s="237"/>
      <c r="U108" s="224"/>
      <c r="V108" s="48"/>
      <c r="W108" s="41"/>
      <c r="X108" s="42"/>
      <c r="Y108" s="241"/>
      <c r="Z108" s="22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216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34"/>
      <c r="P109" s="221"/>
      <c r="Q109" s="53"/>
      <c r="R109" s="46"/>
      <c r="S109" s="47"/>
      <c r="T109" s="237"/>
      <c r="U109" s="224"/>
      <c r="V109" s="48"/>
      <c r="W109" s="41"/>
      <c r="X109" s="42"/>
      <c r="Y109" s="241"/>
      <c r="Z109" s="22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216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34"/>
      <c r="P110" s="221"/>
      <c r="Q110" s="53"/>
      <c r="R110" s="46"/>
      <c r="S110" s="47"/>
      <c r="T110" s="237"/>
      <c r="U110" s="224"/>
      <c r="V110" s="48"/>
      <c r="W110" s="41"/>
      <c r="X110" s="42"/>
      <c r="Y110" s="241"/>
      <c r="Z110" s="22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216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34"/>
      <c r="P111" s="221"/>
      <c r="Q111" s="53"/>
      <c r="R111" s="46"/>
      <c r="S111" s="47"/>
      <c r="T111" s="237"/>
      <c r="U111" s="224"/>
      <c r="V111" s="48"/>
      <c r="W111" s="41"/>
      <c r="X111" s="42"/>
      <c r="Y111" s="241"/>
      <c r="Z111" s="22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216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34"/>
      <c r="P112" s="221"/>
      <c r="Q112" s="53"/>
      <c r="R112" s="46"/>
      <c r="S112" s="47"/>
      <c r="T112" s="237"/>
      <c r="U112" s="224"/>
      <c r="V112" s="48"/>
      <c r="W112" s="41"/>
      <c r="X112" s="42"/>
      <c r="Y112" s="241"/>
      <c r="Z112" s="22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216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34"/>
      <c r="P113" s="221"/>
      <c r="Q113" s="53"/>
      <c r="R113" s="46"/>
      <c r="S113" s="47"/>
      <c r="T113" s="237"/>
      <c r="U113" s="224"/>
      <c r="V113" s="48"/>
      <c r="W113" s="41"/>
      <c r="X113" s="42"/>
      <c r="Y113" s="241"/>
      <c r="Z113" s="22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216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34"/>
      <c r="P114" s="221"/>
      <c r="Q114" s="53"/>
      <c r="R114" s="46"/>
      <c r="S114" s="47"/>
      <c r="T114" s="237"/>
      <c r="U114" s="224"/>
      <c r="V114" s="48"/>
      <c r="W114" s="41"/>
      <c r="X114" s="42"/>
      <c r="Y114" s="241"/>
      <c r="Z114" s="22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217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34"/>
      <c r="P115" s="221"/>
      <c r="Q115" s="53"/>
      <c r="R115" s="46"/>
      <c r="S115" s="47"/>
      <c r="T115" s="237"/>
      <c r="U115" s="224"/>
      <c r="V115" s="48"/>
      <c r="W115" s="41"/>
      <c r="X115" s="42"/>
      <c r="Y115" s="241"/>
      <c r="Z115" s="22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217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34"/>
      <c r="P116" s="221"/>
      <c r="Q116" s="53"/>
      <c r="R116" s="46"/>
      <c r="S116" s="47"/>
      <c r="T116" s="237"/>
      <c r="U116" s="224"/>
      <c r="V116" s="48"/>
      <c r="W116" s="41"/>
      <c r="X116" s="42"/>
      <c r="Y116" s="241"/>
      <c r="Z116" s="22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217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34"/>
      <c r="P117" s="221"/>
      <c r="Q117" s="53"/>
      <c r="R117" s="46"/>
      <c r="S117" s="47"/>
      <c r="T117" s="237"/>
      <c r="U117" s="224"/>
      <c r="V117" s="48"/>
      <c r="W117" s="41"/>
      <c r="X117" s="42"/>
      <c r="Y117" s="241"/>
      <c r="Z117" s="22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216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34"/>
      <c r="P118" s="221"/>
      <c r="Q118" s="53"/>
      <c r="R118" s="46"/>
      <c r="S118" s="47"/>
      <c r="T118" s="237"/>
      <c r="U118" s="224"/>
      <c r="V118" s="48"/>
      <c r="W118" s="41"/>
      <c r="X118" s="42"/>
      <c r="Y118" s="241"/>
      <c r="Z118" s="22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216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34"/>
      <c r="P119" s="221"/>
      <c r="Q119" s="53"/>
      <c r="R119" s="46"/>
      <c r="S119" s="47"/>
      <c r="T119" s="237"/>
      <c r="U119" s="224"/>
      <c r="V119" s="48"/>
      <c r="W119" s="41"/>
      <c r="X119" s="42"/>
      <c r="Y119" s="241"/>
      <c r="Z119" s="22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216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34"/>
      <c r="P120" s="221"/>
      <c r="Q120" s="53"/>
      <c r="R120" s="46"/>
      <c r="S120" s="47"/>
      <c r="T120" s="237"/>
      <c r="U120" s="224"/>
      <c r="V120" s="48"/>
      <c r="W120" s="41"/>
      <c r="X120" s="42"/>
      <c r="Y120" s="241"/>
      <c r="Z120" s="22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18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34"/>
      <c r="P121" s="221"/>
      <c r="Q121" s="53"/>
      <c r="R121" s="46"/>
      <c r="S121" s="47"/>
      <c r="T121" s="237"/>
      <c r="U121" s="224"/>
      <c r="V121" s="48"/>
      <c r="W121" s="41"/>
      <c r="X121" s="42"/>
      <c r="Y121" s="241"/>
      <c r="Z121" s="22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216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34"/>
      <c r="P122" s="221"/>
      <c r="Q122" s="53"/>
      <c r="R122" s="46"/>
      <c r="S122" s="47"/>
      <c r="T122" s="237"/>
      <c r="U122" s="224"/>
      <c r="V122" s="48"/>
      <c r="W122" s="41"/>
      <c r="X122" s="42"/>
      <c r="Y122" s="241"/>
      <c r="Z122" s="22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216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34"/>
      <c r="P123" s="221"/>
      <c r="Q123" s="53"/>
      <c r="R123" s="46"/>
      <c r="S123" s="47"/>
      <c r="T123" s="237"/>
      <c r="U123" s="224"/>
      <c r="V123" s="48"/>
      <c r="W123" s="41"/>
      <c r="X123" s="42"/>
      <c r="Y123" s="241"/>
      <c r="Z123" s="22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216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34"/>
      <c r="P124" s="221"/>
      <c r="Q124" s="53"/>
      <c r="R124" s="46"/>
      <c r="S124" s="47"/>
      <c r="T124" s="237"/>
      <c r="U124" s="224"/>
      <c r="V124" s="48"/>
      <c r="W124" s="41"/>
      <c r="X124" s="42"/>
      <c r="Y124" s="241"/>
      <c r="Z124" s="22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18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34"/>
      <c r="P125" s="221"/>
      <c r="Q125" s="53"/>
      <c r="R125" s="46"/>
      <c r="S125" s="47"/>
      <c r="T125" s="237"/>
      <c r="U125" s="224"/>
      <c r="V125" s="48"/>
      <c r="W125" s="41"/>
      <c r="X125" s="42"/>
      <c r="Y125" s="241"/>
      <c r="Z125" s="22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18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34"/>
      <c r="P126" s="221"/>
      <c r="Q126" s="53"/>
      <c r="R126" s="46"/>
      <c r="S126" s="47"/>
      <c r="T126" s="237"/>
      <c r="U126" s="224"/>
      <c r="V126" s="48"/>
      <c r="W126" s="41"/>
      <c r="X126" s="42"/>
      <c r="Y126" s="241"/>
      <c r="Z126" s="22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18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34"/>
      <c r="P127" s="221"/>
      <c r="Q127" s="53"/>
      <c r="R127" s="46"/>
      <c r="S127" s="47"/>
      <c r="T127" s="237"/>
      <c r="U127" s="224"/>
      <c r="V127" s="48"/>
      <c r="W127" s="41"/>
      <c r="X127" s="42"/>
      <c r="Y127" s="241"/>
      <c r="Z127" s="22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18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34"/>
      <c r="P128" s="221"/>
      <c r="Q128" s="53"/>
      <c r="R128" s="46"/>
      <c r="S128" s="47"/>
      <c r="T128" s="237"/>
      <c r="U128" s="224"/>
      <c r="V128" s="48"/>
      <c r="W128" s="41"/>
      <c r="X128" s="42"/>
      <c r="Y128" s="241"/>
      <c r="Z128" s="22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18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34"/>
      <c r="P129" s="221"/>
      <c r="Q129" s="53"/>
      <c r="R129" s="46"/>
      <c r="S129" s="47"/>
      <c r="T129" s="237"/>
      <c r="U129" s="224"/>
      <c r="V129" s="48"/>
      <c r="W129" s="41"/>
      <c r="X129" s="42"/>
      <c r="Y129" s="241"/>
      <c r="Z129" s="22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18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34"/>
      <c r="P130" s="221"/>
      <c r="Q130" s="53"/>
      <c r="R130" s="46"/>
      <c r="S130" s="47"/>
      <c r="T130" s="237"/>
      <c r="U130" s="224"/>
      <c r="V130" s="48"/>
      <c r="W130" s="41"/>
      <c r="X130" s="42"/>
      <c r="Y130" s="241"/>
      <c r="Z130" s="22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18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34"/>
      <c r="P131" s="221"/>
      <c r="Q131" s="53"/>
      <c r="R131" s="46"/>
      <c r="S131" s="47"/>
      <c r="T131" s="237"/>
      <c r="U131" s="224"/>
      <c r="V131" s="48"/>
      <c r="W131" s="41"/>
      <c r="X131" s="42"/>
      <c r="Y131" s="241"/>
      <c r="Z131" s="22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18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34"/>
      <c r="P132" s="221"/>
      <c r="Q132" s="53"/>
      <c r="R132" s="46"/>
      <c r="S132" s="47"/>
      <c r="T132" s="237"/>
      <c r="U132" s="224"/>
      <c r="V132" s="48"/>
      <c r="W132" s="41"/>
      <c r="X132" s="42"/>
      <c r="Y132" s="241"/>
      <c r="Z132" s="22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18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34"/>
      <c r="P133" s="221"/>
      <c r="Q133" s="53"/>
      <c r="R133" s="46"/>
      <c r="S133" s="47"/>
      <c r="T133" s="237"/>
      <c r="U133" s="224"/>
      <c r="V133" s="48"/>
      <c r="W133" s="41"/>
      <c r="X133" s="42"/>
      <c r="Y133" s="241"/>
      <c r="Z133" s="22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18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34"/>
      <c r="P134" s="221"/>
      <c r="Q134" s="53"/>
      <c r="R134" s="46"/>
      <c r="S134" s="47"/>
      <c r="T134" s="237"/>
      <c r="U134" s="224"/>
      <c r="V134" s="48"/>
      <c r="W134" s="41"/>
      <c r="X134" s="42"/>
      <c r="Y134" s="241"/>
      <c r="Z134" s="22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18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34"/>
      <c r="P135" s="221"/>
      <c r="Q135" s="53"/>
      <c r="R135" s="46"/>
      <c r="S135" s="47"/>
      <c r="T135" s="237"/>
      <c r="U135" s="224"/>
      <c r="V135" s="48"/>
      <c r="W135" s="41"/>
      <c r="X135" s="42"/>
      <c r="Y135" s="241"/>
      <c r="Z135" s="22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18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34"/>
      <c r="P136" s="221"/>
      <c r="Q136" s="53"/>
      <c r="R136" s="46"/>
      <c r="S136" s="47"/>
      <c r="T136" s="237"/>
      <c r="U136" s="224"/>
      <c r="V136" s="48"/>
      <c r="W136" s="41"/>
      <c r="X136" s="42"/>
      <c r="Y136" s="241"/>
      <c r="Z136" s="22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216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34"/>
      <c r="P137" s="221"/>
      <c r="Q137" s="53"/>
      <c r="R137" s="46"/>
      <c r="S137" s="47"/>
      <c r="T137" s="237"/>
      <c r="U137" s="224"/>
      <c r="V137" s="48"/>
      <c r="W137" s="41"/>
      <c r="X137" s="42"/>
      <c r="Y137" s="241"/>
      <c r="Z137" s="22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216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34"/>
      <c r="P138" s="221"/>
      <c r="Q138" s="53"/>
      <c r="R138" s="46"/>
      <c r="S138" s="47"/>
      <c r="T138" s="237"/>
      <c r="U138" s="224"/>
      <c r="V138" s="48"/>
      <c r="W138" s="41"/>
      <c r="X138" s="42"/>
      <c r="Y138" s="241"/>
      <c r="Z138" s="22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216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34"/>
      <c r="P139" s="221"/>
      <c r="Q139" s="53"/>
      <c r="R139" s="46"/>
      <c r="S139" s="47"/>
      <c r="T139" s="237"/>
      <c r="U139" s="224"/>
      <c r="V139" s="48"/>
      <c r="W139" s="41"/>
      <c r="X139" s="42"/>
      <c r="Y139" s="241"/>
      <c r="Z139" s="22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216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34"/>
      <c r="P140" s="221"/>
      <c r="Q140" s="53"/>
      <c r="R140" s="46"/>
      <c r="S140" s="47"/>
      <c r="T140" s="237"/>
      <c r="U140" s="224"/>
      <c r="V140" s="48"/>
      <c r="W140" s="41"/>
      <c r="X140" s="42"/>
      <c r="Y140" s="241"/>
      <c r="Z140" s="22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216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34"/>
      <c r="P141" s="221"/>
      <c r="Q141" s="53"/>
      <c r="R141" s="46"/>
      <c r="S141" s="47"/>
      <c r="T141" s="237"/>
      <c r="U141" s="224"/>
      <c r="V141" s="48"/>
      <c r="W141" s="41"/>
      <c r="X141" s="42"/>
      <c r="Y141" s="241"/>
      <c r="Z141" s="22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216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34"/>
      <c r="P142" s="221"/>
      <c r="Q142" s="53"/>
      <c r="R142" s="46"/>
      <c r="S142" s="47"/>
      <c r="T142" s="237"/>
      <c r="U142" s="224"/>
      <c r="V142" s="48"/>
      <c r="W142" s="41"/>
      <c r="X142" s="42"/>
      <c r="Y142" s="241"/>
      <c r="Z142" s="22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216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34"/>
      <c r="P143" s="221"/>
      <c r="Q143" s="53"/>
      <c r="R143" s="46"/>
      <c r="S143" s="47"/>
      <c r="T143" s="237"/>
      <c r="U143" s="224"/>
      <c r="V143" s="48"/>
      <c r="W143" s="41"/>
      <c r="X143" s="42"/>
      <c r="Y143" s="241"/>
      <c r="Z143" s="22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18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34"/>
      <c r="P144" s="221"/>
      <c r="Q144" s="53"/>
      <c r="R144" s="46"/>
      <c r="S144" s="47"/>
      <c r="T144" s="237"/>
      <c r="U144" s="224"/>
      <c r="V144" s="48"/>
      <c r="W144" s="41"/>
      <c r="X144" s="42"/>
      <c r="Y144" s="241"/>
      <c r="Z144" s="22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18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34"/>
      <c r="P145" s="221"/>
      <c r="Q145" s="53"/>
      <c r="R145" s="46"/>
      <c r="S145" s="47"/>
      <c r="T145" s="237"/>
      <c r="U145" s="224"/>
      <c r="V145" s="48"/>
      <c r="W145" s="41"/>
      <c r="X145" s="42"/>
      <c r="Y145" s="241"/>
      <c r="Z145" s="22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18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34"/>
      <c r="P146" s="221"/>
      <c r="Q146" s="53"/>
      <c r="R146" s="46"/>
      <c r="S146" s="47"/>
      <c r="T146" s="237"/>
      <c r="U146" s="224"/>
      <c r="V146" s="48"/>
      <c r="W146" s="41"/>
      <c r="X146" s="42"/>
      <c r="Y146" s="241"/>
      <c r="Z146" s="22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216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34"/>
      <c r="P147" s="221"/>
      <c r="Q147" s="53"/>
      <c r="R147" s="46"/>
      <c r="S147" s="47"/>
      <c r="T147" s="237"/>
      <c r="U147" s="224"/>
      <c r="V147" s="48"/>
      <c r="W147" s="41"/>
      <c r="X147" s="42"/>
      <c r="Y147" s="241"/>
      <c r="Z147" s="22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216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34"/>
      <c r="P148" s="221"/>
      <c r="Q148" s="53"/>
      <c r="R148" s="46"/>
      <c r="S148" s="47"/>
      <c r="T148" s="237"/>
      <c r="U148" s="224"/>
      <c r="V148" s="48"/>
      <c r="W148" s="41"/>
      <c r="X148" s="42"/>
      <c r="Y148" s="241"/>
      <c r="Z148" s="22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216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34"/>
      <c r="P149" s="221"/>
      <c r="Q149" s="53"/>
      <c r="R149" s="46"/>
      <c r="S149" s="47"/>
      <c r="T149" s="237"/>
      <c r="U149" s="224"/>
      <c r="V149" s="48"/>
      <c r="W149" s="41"/>
      <c r="X149" s="42"/>
      <c r="Y149" s="241"/>
      <c r="Z149" s="22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216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34"/>
      <c r="P150" s="221"/>
      <c r="Q150" s="53"/>
      <c r="R150" s="46"/>
      <c r="S150" s="47"/>
      <c r="T150" s="237"/>
      <c r="U150" s="224"/>
      <c r="V150" s="48"/>
      <c r="W150" s="41"/>
      <c r="X150" s="42"/>
      <c r="Y150" s="241"/>
      <c r="Z150" s="22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216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34"/>
      <c r="P151" s="221"/>
      <c r="Q151" s="53"/>
      <c r="R151" s="46"/>
      <c r="S151" s="47"/>
      <c r="T151" s="237"/>
      <c r="U151" s="224"/>
      <c r="V151" s="48"/>
      <c r="W151" s="41"/>
      <c r="X151" s="42"/>
      <c r="Y151" s="241"/>
      <c r="Z151" s="22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216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34"/>
      <c r="P152" s="221"/>
      <c r="Q152" s="53"/>
      <c r="R152" s="46"/>
      <c r="S152" s="47"/>
      <c r="T152" s="237"/>
      <c r="U152" s="224"/>
      <c r="V152" s="48"/>
      <c r="W152" s="41"/>
      <c r="X152" s="42"/>
      <c r="Y152" s="241"/>
      <c r="Z152" s="22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216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34"/>
      <c r="P153" s="221"/>
      <c r="Q153" s="53"/>
      <c r="R153" s="46"/>
      <c r="S153" s="47"/>
      <c r="T153" s="237"/>
      <c r="U153" s="224"/>
      <c r="V153" s="48"/>
      <c r="W153" s="41"/>
      <c r="X153" s="42"/>
      <c r="Y153" s="241"/>
      <c r="Z153" s="22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216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34"/>
      <c r="P154" s="221"/>
      <c r="Q154" s="53"/>
      <c r="R154" s="46"/>
      <c r="S154" s="47"/>
      <c r="T154" s="237"/>
      <c r="U154" s="224"/>
      <c r="V154" s="48"/>
      <c r="W154" s="41"/>
      <c r="X154" s="42"/>
      <c r="Y154" s="241"/>
      <c r="Z154" s="22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216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34"/>
      <c r="P155" s="221"/>
      <c r="Q155" s="53"/>
      <c r="R155" s="46"/>
      <c r="S155" s="47"/>
      <c r="T155" s="237"/>
      <c r="U155" s="224"/>
      <c r="V155" s="48"/>
      <c r="W155" s="41"/>
      <c r="X155" s="42"/>
      <c r="Y155" s="241"/>
      <c r="Z155" s="22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216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34"/>
      <c r="P156" s="221"/>
      <c r="Q156" s="53"/>
      <c r="R156" s="46"/>
      <c r="S156" s="47"/>
      <c r="T156" s="237"/>
      <c r="U156" s="224"/>
      <c r="V156" s="48"/>
      <c r="W156" s="41"/>
      <c r="X156" s="42"/>
      <c r="Y156" s="241"/>
      <c r="Z156" s="22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216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34"/>
      <c r="P157" s="221"/>
      <c r="Q157" s="53"/>
      <c r="R157" s="46"/>
      <c r="S157" s="47"/>
      <c r="T157" s="237"/>
      <c r="U157" s="224"/>
      <c r="V157" s="48"/>
      <c r="W157" s="41"/>
      <c r="X157" s="42"/>
      <c r="Y157" s="241"/>
      <c r="Z157" s="22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216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34"/>
      <c r="P158" s="221"/>
      <c r="Q158" s="53"/>
      <c r="R158" s="46"/>
      <c r="S158" s="47"/>
      <c r="T158" s="237"/>
      <c r="U158" s="224"/>
      <c r="V158" s="48"/>
      <c r="W158" s="41"/>
      <c r="X158" s="42"/>
      <c r="Y158" s="241"/>
      <c r="Z158" s="22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216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34"/>
      <c r="P159" s="221"/>
      <c r="Q159" s="53"/>
      <c r="R159" s="46"/>
      <c r="S159" s="47"/>
      <c r="T159" s="237"/>
      <c r="U159" s="224"/>
      <c r="V159" s="48"/>
      <c r="W159" s="41"/>
      <c r="X159" s="42"/>
      <c r="Y159" s="241"/>
      <c r="Z159" s="22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216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34"/>
      <c r="P160" s="221"/>
      <c r="Q160" s="53"/>
      <c r="R160" s="46"/>
      <c r="S160" s="47"/>
      <c r="T160" s="237"/>
      <c r="U160" s="224"/>
      <c r="V160" s="48"/>
      <c r="W160" s="41"/>
      <c r="X160" s="42"/>
      <c r="Y160" s="241"/>
      <c r="Z160" s="22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216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34"/>
      <c r="P161" s="221"/>
      <c r="Q161" s="53"/>
      <c r="R161" s="46"/>
      <c r="S161" s="47"/>
      <c r="T161" s="237"/>
      <c r="U161" s="224"/>
      <c r="V161" s="48"/>
      <c r="W161" s="41"/>
      <c r="X161" s="42"/>
      <c r="Y161" s="241"/>
      <c r="Z161" s="22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216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34"/>
      <c r="P162" s="221"/>
      <c r="Q162" s="53"/>
      <c r="R162" s="46"/>
      <c r="S162" s="47"/>
      <c r="T162" s="237"/>
      <c r="U162" s="224"/>
      <c r="V162" s="48"/>
      <c r="W162" s="41"/>
      <c r="X162" s="42"/>
      <c r="Y162" s="241"/>
      <c r="Z162" s="22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216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34"/>
      <c r="P163" s="221"/>
      <c r="Q163" s="53"/>
      <c r="R163" s="46"/>
      <c r="S163" s="47"/>
      <c r="T163" s="237"/>
      <c r="U163" s="224"/>
      <c r="V163" s="48"/>
      <c r="W163" s="41"/>
      <c r="X163" s="42"/>
      <c r="Y163" s="241"/>
      <c r="Z163" s="22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216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34"/>
      <c r="P164" s="221"/>
      <c r="Q164" s="53"/>
      <c r="R164" s="46"/>
      <c r="S164" s="47"/>
      <c r="T164" s="237"/>
      <c r="U164" s="224"/>
      <c r="V164" s="48"/>
      <c r="W164" s="41"/>
      <c r="X164" s="42"/>
      <c r="Y164" s="241"/>
      <c r="Z164" s="22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216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34"/>
      <c r="P165" s="221"/>
      <c r="Q165" s="53"/>
      <c r="R165" s="46"/>
      <c r="S165" s="47"/>
      <c r="T165" s="237"/>
      <c r="U165" s="224"/>
      <c r="V165" s="48"/>
      <c r="W165" s="41"/>
      <c r="X165" s="42"/>
      <c r="Y165" s="241"/>
      <c r="Z165" s="22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216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34"/>
      <c r="P166" s="221"/>
      <c r="Q166" s="53"/>
      <c r="R166" s="46"/>
      <c r="S166" s="47"/>
      <c r="T166" s="237"/>
      <c r="U166" s="224"/>
      <c r="V166" s="48"/>
      <c r="W166" s="41"/>
      <c r="X166" s="42"/>
      <c r="Y166" s="241"/>
      <c r="Z166" s="22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216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34"/>
      <c r="P167" s="221"/>
      <c r="Q167" s="53"/>
      <c r="R167" s="46"/>
      <c r="S167" s="47"/>
      <c r="T167" s="237"/>
      <c r="U167" s="224"/>
      <c r="V167" s="48"/>
      <c r="W167" s="41"/>
      <c r="X167" s="42"/>
      <c r="Y167" s="241"/>
      <c r="Z167" s="22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216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34"/>
      <c r="P168" s="221"/>
      <c r="Q168" s="53"/>
      <c r="R168" s="46"/>
      <c r="S168" s="47"/>
      <c r="T168" s="237"/>
      <c r="U168" s="224"/>
      <c r="V168" s="48"/>
      <c r="W168" s="41"/>
      <c r="X168" s="42"/>
      <c r="Y168" s="241"/>
      <c r="Z168" s="22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216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34"/>
      <c r="P169" s="221"/>
      <c r="Q169" s="53"/>
      <c r="R169" s="46"/>
      <c r="S169" s="47"/>
      <c r="T169" s="237"/>
      <c r="U169" s="224"/>
      <c r="V169" s="48"/>
      <c r="W169" s="41"/>
      <c r="X169" s="42"/>
      <c r="Y169" s="241"/>
      <c r="Z169" s="22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216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34"/>
      <c r="P170" s="221"/>
      <c r="Q170" s="53"/>
      <c r="R170" s="46"/>
      <c r="S170" s="47"/>
      <c r="T170" s="237"/>
      <c r="U170" s="224"/>
      <c r="V170" s="48"/>
      <c r="W170" s="41"/>
      <c r="X170" s="42"/>
      <c r="Y170" s="241"/>
      <c r="Z170" s="22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216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34"/>
      <c r="P171" s="221"/>
      <c r="Q171" s="53"/>
      <c r="R171" s="46"/>
      <c r="S171" s="47"/>
      <c r="T171" s="237"/>
      <c r="U171" s="224"/>
      <c r="V171" s="48"/>
      <c r="W171" s="41"/>
      <c r="X171" s="42"/>
      <c r="Y171" s="241"/>
      <c r="Z171" s="22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216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34"/>
      <c r="P172" s="221"/>
      <c r="Q172" s="53"/>
      <c r="R172" s="46"/>
      <c r="S172" s="47"/>
      <c r="T172" s="237"/>
      <c r="U172" s="224"/>
      <c r="V172" s="48"/>
      <c r="W172" s="41"/>
      <c r="X172" s="42"/>
      <c r="Y172" s="241"/>
      <c r="Z172" s="22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216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34"/>
      <c r="P173" s="221"/>
      <c r="Q173" s="53"/>
      <c r="R173" s="46"/>
      <c r="S173" s="47"/>
      <c r="T173" s="237"/>
      <c r="U173" s="224"/>
      <c r="V173" s="48"/>
      <c r="W173" s="41"/>
      <c r="X173" s="42"/>
      <c r="Y173" s="241"/>
      <c r="Z173" s="22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216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34"/>
      <c r="P174" s="221"/>
      <c r="Q174" s="53"/>
      <c r="R174" s="46"/>
      <c r="S174" s="47"/>
      <c r="T174" s="237"/>
      <c r="U174" s="224"/>
      <c r="V174" s="48"/>
      <c r="W174" s="41"/>
      <c r="X174" s="42"/>
      <c r="Y174" s="241"/>
      <c r="Z174" s="22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216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34"/>
      <c r="P175" s="221"/>
      <c r="Q175" s="53"/>
      <c r="R175" s="46"/>
      <c r="S175" s="47"/>
      <c r="T175" s="237"/>
      <c r="U175" s="224"/>
      <c r="V175" s="48"/>
      <c r="W175" s="41"/>
      <c r="X175" s="42"/>
      <c r="Y175" s="241"/>
      <c r="Z175" s="22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216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34"/>
      <c r="P176" s="221"/>
      <c r="Q176" s="53"/>
      <c r="R176" s="46"/>
      <c r="S176" s="47"/>
      <c r="T176" s="237"/>
      <c r="U176" s="224"/>
      <c r="V176" s="48"/>
      <c r="W176" s="41"/>
      <c r="X176" s="42"/>
      <c r="Y176" s="241"/>
      <c r="Z176" s="22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18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34"/>
      <c r="P177" s="221"/>
      <c r="Q177" s="53"/>
      <c r="R177" s="46"/>
      <c r="S177" s="47"/>
      <c r="T177" s="237"/>
      <c r="U177" s="224"/>
      <c r="V177" s="48"/>
      <c r="W177" s="41"/>
      <c r="X177" s="42"/>
      <c r="Y177" s="241"/>
      <c r="Z177" s="22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18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34"/>
      <c r="P178" s="221"/>
      <c r="Q178" s="53"/>
      <c r="R178" s="46"/>
      <c r="S178" s="47"/>
      <c r="T178" s="237"/>
      <c r="U178" s="224"/>
      <c r="V178" s="48"/>
      <c r="W178" s="41"/>
      <c r="X178" s="42"/>
      <c r="Y178" s="241"/>
      <c r="Z178" s="22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18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34"/>
      <c r="P179" s="221"/>
      <c r="Q179" s="53"/>
      <c r="R179" s="46"/>
      <c r="S179" s="47"/>
      <c r="T179" s="237"/>
      <c r="U179" s="224"/>
      <c r="V179" s="48"/>
      <c r="W179" s="41"/>
      <c r="X179" s="42"/>
      <c r="Y179" s="241"/>
      <c r="Z179" s="22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18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34"/>
      <c r="P180" s="221"/>
      <c r="Q180" s="53"/>
      <c r="R180" s="46"/>
      <c r="S180" s="47"/>
      <c r="T180" s="237"/>
      <c r="U180" s="224"/>
      <c r="V180" s="48"/>
      <c r="W180" s="41"/>
      <c r="X180" s="42"/>
      <c r="Y180" s="241"/>
      <c r="Z180" s="22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18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34"/>
      <c r="P181" s="221"/>
      <c r="Q181" s="53"/>
      <c r="R181" s="46"/>
      <c r="S181" s="47"/>
      <c r="T181" s="237"/>
      <c r="U181" s="224"/>
      <c r="V181" s="48"/>
      <c r="W181" s="41"/>
      <c r="X181" s="42"/>
      <c r="Y181" s="241"/>
      <c r="Z181" s="22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18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34"/>
      <c r="P182" s="221"/>
      <c r="Q182" s="53"/>
      <c r="R182" s="46"/>
      <c r="S182" s="47"/>
      <c r="T182" s="237"/>
      <c r="U182" s="224"/>
      <c r="V182" s="48"/>
      <c r="W182" s="41"/>
      <c r="X182" s="42"/>
      <c r="Y182" s="241"/>
      <c r="Z182" s="22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18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34"/>
      <c r="P183" s="221"/>
      <c r="Q183" s="53"/>
      <c r="R183" s="46"/>
      <c r="S183" s="47"/>
      <c r="T183" s="237"/>
      <c r="U183" s="224"/>
      <c r="V183" s="48"/>
      <c r="W183" s="41"/>
      <c r="X183" s="42"/>
      <c r="Y183" s="241"/>
      <c r="Z183" s="22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18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34"/>
      <c r="P184" s="221"/>
      <c r="Q184" s="53"/>
      <c r="R184" s="46"/>
      <c r="S184" s="47"/>
      <c r="T184" s="237"/>
      <c r="U184" s="224"/>
      <c r="V184" s="48"/>
      <c r="W184" s="41"/>
      <c r="X184" s="42"/>
      <c r="Y184" s="241"/>
      <c r="Z184" s="22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18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34"/>
      <c r="P185" s="221"/>
      <c r="Q185" s="53"/>
      <c r="R185" s="46"/>
      <c r="S185" s="47"/>
      <c r="T185" s="237"/>
      <c r="U185" s="224"/>
      <c r="V185" s="48"/>
      <c r="W185" s="41"/>
      <c r="X185" s="42"/>
      <c r="Y185" s="241"/>
      <c r="Z185" s="22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18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34"/>
      <c r="P186" s="221"/>
      <c r="Q186" s="53"/>
      <c r="R186" s="46"/>
      <c r="S186" s="47"/>
      <c r="T186" s="237"/>
      <c r="U186" s="224"/>
      <c r="V186" s="48"/>
      <c r="W186" s="41"/>
      <c r="X186" s="42"/>
      <c r="Y186" s="241"/>
      <c r="Z186" s="22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18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34"/>
      <c r="P187" s="221"/>
      <c r="Q187" s="53"/>
      <c r="R187" s="46"/>
      <c r="S187" s="47"/>
      <c r="T187" s="237"/>
      <c r="U187" s="224"/>
      <c r="V187" s="48"/>
      <c r="W187" s="41"/>
      <c r="X187" s="42"/>
      <c r="Y187" s="241"/>
      <c r="Z187" s="22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18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34"/>
      <c r="P188" s="221"/>
      <c r="Q188" s="53"/>
      <c r="R188" s="46"/>
      <c r="S188" s="47"/>
      <c r="T188" s="237"/>
      <c r="U188" s="224"/>
      <c r="V188" s="48"/>
      <c r="W188" s="41"/>
      <c r="X188" s="42"/>
      <c r="Y188" s="241"/>
      <c r="Z188" s="22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18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34"/>
      <c r="P189" s="221"/>
      <c r="Q189" s="53"/>
      <c r="R189" s="46"/>
      <c r="S189" s="47"/>
      <c r="T189" s="237"/>
      <c r="U189" s="224"/>
      <c r="V189" s="48"/>
      <c r="W189" s="41"/>
      <c r="X189" s="42"/>
      <c r="Y189" s="241"/>
      <c r="Z189" s="22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18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34"/>
      <c r="P190" s="221"/>
      <c r="Q190" s="53"/>
      <c r="R190" s="46"/>
      <c r="S190" s="47"/>
      <c r="T190" s="237"/>
      <c r="U190" s="224"/>
      <c r="V190" s="48"/>
      <c r="W190" s="41"/>
      <c r="X190" s="42"/>
      <c r="Y190" s="241"/>
      <c r="Z190" s="22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18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34"/>
      <c r="P191" s="221"/>
      <c r="Q191" s="53"/>
      <c r="R191" s="46"/>
      <c r="S191" s="47"/>
      <c r="T191" s="237"/>
      <c r="U191" s="224"/>
      <c r="V191" s="48"/>
      <c r="W191" s="41"/>
      <c r="X191" s="42"/>
      <c r="Y191" s="241"/>
      <c r="Z191" s="22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18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34"/>
      <c r="P192" s="221"/>
      <c r="Q192" s="53"/>
      <c r="R192" s="46"/>
      <c r="S192" s="47"/>
      <c r="T192" s="237"/>
      <c r="U192" s="224"/>
      <c r="V192" s="48"/>
      <c r="W192" s="41"/>
      <c r="X192" s="42"/>
      <c r="Y192" s="241"/>
      <c r="Z192" s="22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18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34"/>
      <c r="P193" s="221"/>
      <c r="Q193" s="53"/>
      <c r="R193" s="46"/>
      <c r="S193" s="47"/>
      <c r="T193" s="237"/>
      <c r="U193" s="224"/>
      <c r="V193" s="48"/>
      <c r="W193" s="41"/>
      <c r="X193" s="42"/>
      <c r="Y193" s="241"/>
      <c r="Z193" s="22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18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34"/>
      <c r="P194" s="221"/>
      <c r="Q194" s="53"/>
      <c r="R194" s="46"/>
      <c r="S194" s="47"/>
      <c r="T194" s="237"/>
      <c r="U194" s="224"/>
      <c r="V194" s="48"/>
      <c r="W194" s="41"/>
      <c r="X194" s="42"/>
      <c r="Y194" s="241"/>
      <c r="Z194" s="22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18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34"/>
      <c r="P195" s="221"/>
      <c r="Q195" s="53"/>
      <c r="R195" s="46"/>
      <c r="S195" s="47"/>
      <c r="T195" s="237"/>
      <c r="U195" s="224"/>
      <c r="V195" s="48"/>
      <c r="W195" s="41"/>
      <c r="X195" s="42"/>
      <c r="Y195" s="241"/>
      <c r="Z195" s="22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216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34"/>
      <c r="P196" s="221"/>
      <c r="Q196" s="53"/>
      <c r="R196" s="46"/>
      <c r="S196" s="47"/>
      <c r="T196" s="237"/>
      <c r="U196" s="224"/>
      <c r="V196" s="48"/>
      <c r="W196" s="41"/>
      <c r="X196" s="42"/>
      <c r="Y196" s="241"/>
      <c r="Z196" s="22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216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34"/>
      <c r="P197" s="221"/>
      <c r="Q197" s="53"/>
      <c r="R197" s="46"/>
      <c r="S197" s="47"/>
      <c r="T197" s="237"/>
      <c r="U197" s="224"/>
      <c r="V197" s="48"/>
      <c r="W197" s="41"/>
      <c r="X197" s="42"/>
      <c r="Y197" s="241"/>
      <c r="Z197" s="22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18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34"/>
      <c r="P198" s="221"/>
      <c r="Q198" s="53"/>
      <c r="R198" s="46"/>
      <c r="S198" s="47"/>
      <c r="T198" s="237"/>
      <c r="U198" s="224"/>
      <c r="V198" s="48"/>
      <c r="W198" s="41"/>
      <c r="X198" s="42"/>
      <c r="Y198" s="241"/>
      <c r="Z198" s="22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18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34"/>
      <c r="P199" s="221"/>
      <c r="Q199" s="53"/>
      <c r="R199" s="46"/>
      <c r="S199" s="47"/>
      <c r="T199" s="237"/>
      <c r="U199" s="224"/>
      <c r="V199" s="48"/>
      <c r="W199" s="41"/>
      <c r="X199" s="42"/>
      <c r="Y199" s="241"/>
      <c r="Z199" s="22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18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34"/>
      <c r="P200" s="221"/>
      <c r="Q200" s="53"/>
      <c r="R200" s="46"/>
      <c r="S200" s="47"/>
      <c r="T200" s="237"/>
      <c r="U200" s="224"/>
      <c r="V200" s="48"/>
      <c r="W200" s="41"/>
      <c r="X200" s="42"/>
      <c r="Y200" s="241"/>
      <c r="Z200" s="22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18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34"/>
      <c r="P201" s="221"/>
      <c r="Q201" s="53"/>
      <c r="R201" s="46"/>
      <c r="S201" s="47"/>
      <c r="T201" s="237"/>
      <c r="U201" s="224"/>
      <c r="V201" s="48"/>
      <c r="W201" s="41"/>
      <c r="X201" s="42"/>
      <c r="Y201" s="241"/>
      <c r="Z201" s="22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18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34"/>
      <c r="P202" s="221"/>
      <c r="Q202" s="53"/>
      <c r="R202" s="46"/>
      <c r="S202" s="47"/>
      <c r="T202" s="237"/>
      <c r="U202" s="224"/>
      <c r="V202" s="48"/>
      <c r="W202" s="41"/>
      <c r="X202" s="42"/>
      <c r="Y202" s="241"/>
      <c r="Z202" s="22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18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34"/>
      <c r="P203" s="221"/>
      <c r="Q203" s="53"/>
      <c r="R203" s="46"/>
      <c r="S203" s="47"/>
      <c r="T203" s="237"/>
      <c r="U203" s="224"/>
      <c r="V203" s="48"/>
      <c r="W203" s="41"/>
      <c r="X203" s="42"/>
      <c r="Y203" s="241"/>
      <c r="Z203" s="22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216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34"/>
      <c r="P204" s="221"/>
      <c r="Q204" s="53"/>
      <c r="R204" s="46"/>
      <c r="S204" s="47"/>
      <c r="T204" s="237"/>
      <c r="U204" s="224"/>
      <c r="V204" s="48"/>
      <c r="W204" s="41"/>
      <c r="X204" s="42"/>
      <c r="Y204" s="241"/>
      <c r="Z204" s="22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216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34"/>
      <c r="P205" s="221"/>
      <c r="Q205" s="53"/>
      <c r="R205" s="46"/>
      <c r="S205" s="47"/>
      <c r="T205" s="237"/>
      <c r="U205" s="224"/>
      <c r="V205" s="48"/>
      <c r="W205" s="41"/>
      <c r="X205" s="42"/>
      <c r="Y205" s="241"/>
      <c r="Z205" s="22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216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34"/>
      <c r="P206" s="221"/>
      <c r="Q206" s="53"/>
      <c r="R206" s="46"/>
      <c r="S206" s="47"/>
      <c r="T206" s="237"/>
      <c r="U206" s="224"/>
      <c r="V206" s="48"/>
      <c r="W206" s="41"/>
      <c r="X206" s="42"/>
      <c r="Y206" s="241"/>
      <c r="Z206" s="22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216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34"/>
      <c r="P207" s="221"/>
      <c r="Q207" s="53"/>
      <c r="R207" s="46"/>
      <c r="S207" s="47"/>
      <c r="T207" s="237"/>
      <c r="U207" s="224"/>
      <c r="V207" s="48"/>
      <c r="W207" s="41"/>
      <c r="X207" s="42"/>
      <c r="Y207" s="241"/>
      <c r="Z207" s="22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216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34"/>
      <c r="P208" s="221"/>
      <c r="Q208" s="53"/>
      <c r="R208" s="46"/>
      <c r="S208" s="47"/>
      <c r="T208" s="237"/>
      <c r="U208" s="224"/>
      <c r="V208" s="48"/>
      <c r="W208" s="41"/>
      <c r="X208" s="42"/>
      <c r="Y208" s="241"/>
      <c r="Z208" s="22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216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34"/>
      <c r="P209" s="221"/>
      <c r="Q209" s="53"/>
      <c r="R209" s="46"/>
      <c r="S209" s="47"/>
      <c r="T209" s="237"/>
      <c r="U209" s="224"/>
      <c r="V209" s="48"/>
      <c r="W209" s="41"/>
      <c r="X209" s="42"/>
      <c r="Y209" s="241"/>
      <c r="Z209" s="22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216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34"/>
      <c r="P210" s="221"/>
      <c r="Q210" s="53"/>
      <c r="R210" s="46"/>
      <c r="S210" s="47"/>
      <c r="T210" s="237"/>
      <c r="U210" s="224"/>
      <c r="V210" s="48"/>
      <c r="W210" s="41"/>
      <c r="X210" s="42"/>
      <c r="Y210" s="241"/>
      <c r="Z210" s="22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216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34"/>
      <c r="P211" s="221"/>
      <c r="Q211" s="53"/>
      <c r="R211" s="46"/>
      <c r="S211" s="47"/>
      <c r="T211" s="237"/>
      <c r="U211" s="224"/>
      <c r="V211" s="48"/>
      <c r="W211" s="41"/>
      <c r="X211" s="42"/>
      <c r="Y211" s="241"/>
      <c r="Z211" s="22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216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34"/>
      <c r="P212" s="221"/>
      <c r="Q212" s="53"/>
      <c r="R212" s="46"/>
      <c r="S212" s="47"/>
      <c r="T212" s="237"/>
      <c r="U212" s="224"/>
      <c r="V212" s="48"/>
      <c r="W212" s="41"/>
      <c r="X212" s="42"/>
      <c r="Y212" s="241"/>
      <c r="Z212" s="22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216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34"/>
      <c r="P213" s="221"/>
      <c r="Q213" s="53"/>
      <c r="R213" s="46"/>
      <c r="S213" s="47"/>
      <c r="T213" s="237"/>
      <c r="U213" s="224"/>
      <c r="V213" s="48"/>
      <c r="W213" s="41"/>
      <c r="X213" s="42"/>
      <c r="Y213" s="241"/>
      <c r="Z213" s="22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216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34"/>
      <c r="P214" s="221"/>
      <c r="Q214" s="53"/>
      <c r="R214" s="46"/>
      <c r="S214" s="47"/>
      <c r="T214" s="237"/>
      <c r="U214" s="224"/>
      <c r="V214" s="48"/>
      <c r="W214" s="41"/>
      <c r="X214" s="42"/>
      <c r="Y214" s="241"/>
      <c r="Z214" s="22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216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34"/>
      <c r="P215" s="221"/>
      <c r="Q215" s="53"/>
      <c r="R215" s="46"/>
      <c r="S215" s="47"/>
      <c r="T215" s="237"/>
      <c r="U215" s="224"/>
      <c r="V215" s="48"/>
      <c r="W215" s="41"/>
      <c r="X215" s="42"/>
      <c r="Y215" s="241"/>
      <c r="Z215" s="22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216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34"/>
      <c r="P216" s="221"/>
      <c r="Q216" s="53"/>
      <c r="R216" s="46"/>
      <c r="S216" s="47"/>
      <c r="T216" s="237"/>
      <c r="U216" s="224"/>
      <c r="V216" s="48"/>
      <c r="W216" s="41"/>
      <c r="X216" s="42"/>
      <c r="Y216" s="241"/>
      <c r="Z216" s="22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216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34"/>
      <c r="P217" s="221"/>
      <c r="Q217" s="53"/>
      <c r="R217" s="46"/>
      <c r="S217" s="47"/>
      <c r="T217" s="237"/>
      <c r="U217" s="224"/>
      <c r="V217" s="48"/>
      <c r="W217" s="41"/>
      <c r="X217" s="42"/>
      <c r="Y217" s="241"/>
      <c r="Z217" s="22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216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34"/>
      <c r="P218" s="221"/>
      <c r="Q218" s="53"/>
      <c r="R218" s="46"/>
      <c r="S218" s="47"/>
      <c r="T218" s="237"/>
      <c r="U218" s="224"/>
      <c r="V218" s="48"/>
      <c r="W218" s="41"/>
      <c r="X218" s="42"/>
      <c r="Y218" s="241"/>
      <c r="Z218" s="22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217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34"/>
      <c r="P219" s="221"/>
      <c r="Q219" s="53"/>
      <c r="R219" s="46"/>
      <c r="S219" s="47"/>
      <c r="T219" s="237"/>
      <c r="U219" s="224"/>
      <c r="V219" s="48"/>
      <c r="W219" s="41"/>
      <c r="X219" s="42"/>
      <c r="Y219" s="241"/>
      <c r="Z219" s="22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216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34"/>
      <c r="P220" s="221"/>
      <c r="Q220" s="53"/>
      <c r="R220" s="46"/>
      <c r="S220" s="47"/>
      <c r="T220" s="237"/>
      <c r="U220" s="224"/>
      <c r="V220" s="48"/>
      <c r="W220" s="41"/>
      <c r="X220" s="42"/>
      <c r="Y220" s="241"/>
      <c r="Z220" s="22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216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34"/>
      <c r="P221" s="221"/>
      <c r="Q221" s="53"/>
      <c r="R221" s="46"/>
      <c r="S221" s="47"/>
      <c r="T221" s="237"/>
      <c r="U221" s="224"/>
      <c r="V221" s="48"/>
      <c r="W221" s="41"/>
      <c r="X221" s="42"/>
      <c r="Y221" s="241"/>
      <c r="Z221" s="22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216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34"/>
      <c r="P222" s="221"/>
      <c r="Q222" s="53"/>
      <c r="R222" s="46"/>
      <c r="S222" s="47"/>
      <c r="T222" s="237"/>
      <c r="U222" s="224"/>
      <c r="V222" s="48"/>
      <c r="W222" s="41"/>
      <c r="X222" s="42"/>
      <c r="Y222" s="241"/>
      <c r="Z222" s="22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216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34"/>
      <c r="P223" s="221"/>
      <c r="Q223" s="53"/>
      <c r="R223" s="46"/>
      <c r="S223" s="47"/>
      <c r="T223" s="237"/>
      <c r="U223" s="224"/>
      <c r="V223" s="48"/>
      <c r="W223" s="41"/>
      <c r="X223" s="42"/>
      <c r="Y223" s="241"/>
      <c r="Z223" s="22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18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34"/>
      <c r="P224" s="221"/>
      <c r="Q224" s="53"/>
      <c r="R224" s="46"/>
      <c r="S224" s="47"/>
      <c r="T224" s="237"/>
      <c r="U224" s="224"/>
      <c r="V224" s="48"/>
      <c r="W224" s="41"/>
      <c r="X224" s="42"/>
      <c r="Y224" s="241"/>
      <c r="Z224" s="22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217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34"/>
      <c r="P225" s="221"/>
      <c r="Q225" s="53"/>
      <c r="R225" s="46"/>
      <c r="S225" s="47"/>
      <c r="T225" s="237"/>
      <c r="U225" s="224"/>
      <c r="V225" s="48"/>
      <c r="W225" s="41"/>
      <c r="X225" s="42"/>
      <c r="Y225" s="241"/>
      <c r="Z225" s="22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217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34"/>
      <c r="P226" s="221"/>
      <c r="Q226" s="53"/>
      <c r="R226" s="46"/>
      <c r="S226" s="47"/>
      <c r="T226" s="237"/>
      <c r="U226" s="224"/>
      <c r="V226" s="48"/>
      <c r="W226" s="41"/>
      <c r="X226" s="42"/>
      <c r="Y226" s="241"/>
      <c r="Z226" s="22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217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34"/>
      <c r="P227" s="221"/>
      <c r="Q227" s="53"/>
      <c r="R227" s="46"/>
      <c r="S227" s="47"/>
      <c r="T227" s="237"/>
      <c r="U227" s="224"/>
      <c r="V227" s="48"/>
      <c r="W227" s="41"/>
      <c r="X227" s="42"/>
      <c r="Y227" s="241"/>
      <c r="Z227" s="22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217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34"/>
      <c r="P228" s="221"/>
      <c r="Q228" s="53"/>
      <c r="R228" s="46"/>
      <c r="S228" s="47"/>
      <c r="T228" s="237"/>
      <c r="U228" s="224"/>
      <c r="V228" s="48"/>
      <c r="W228" s="41"/>
      <c r="X228" s="42"/>
      <c r="Y228" s="241"/>
      <c r="Z228" s="22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217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34"/>
      <c r="P229" s="221"/>
      <c r="Q229" s="53"/>
      <c r="R229" s="46"/>
      <c r="S229" s="47"/>
      <c r="T229" s="237"/>
      <c r="U229" s="224"/>
      <c r="V229" s="48"/>
      <c r="W229" s="41"/>
      <c r="X229" s="42"/>
      <c r="Y229" s="241"/>
      <c r="Z229" s="22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217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34"/>
      <c r="P230" s="221"/>
      <c r="Q230" s="53"/>
      <c r="R230" s="46"/>
      <c r="S230" s="47"/>
      <c r="T230" s="237"/>
      <c r="U230" s="224"/>
      <c r="V230" s="48"/>
      <c r="W230" s="41"/>
      <c r="X230" s="42"/>
      <c r="Y230" s="241"/>
      <c r="Z230" s="22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217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34"/>
      <c r="P231" s="221"/>
      <c r="Q231" s="53"/>
      <c r="R231" s="46"/>
      <c r="S231" s="47"/>
      <c r="T231" s="237"/>
      <c r="U231" s="224"/>
      <c r="V231" s="48"/>
      <c r="W231" s="41"/>
      <c r="X231" s="42"/>
      <c r="Y231" s="241"/>
      <c r="Z231" s="22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217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34"/>
      <c r="P232" s="221"/>
      <c r="Q232" s="53"/>
      <c r="R232" s="46"/>
      <c r="S232" s="47"/>
      <c r="T232" s="237"/>
      <c r="U232" s="224"/>
      <c r="V232" s="48"/>
      <c r="W232" s="41"/>
      <c r="X232" s="42"/>
      <c r="Y232" s="241"/>
      <c r="Z232" s="22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217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34"/>
      <c r="P233" s="221"/>
      <c r="Q233" s="53"/>
      <c r="R233" s="46"/>
      <c r="S233" s="47"/>
      <c r="T233" s="237"/>
      <c r="U233" s="224"/>
      <c r="V233" s="48"/>
      <c r="W233" s="41"/>
      <c r="X233" s="42"/>
      <c r="Y233" s="241"/>
      <c r="Z233" s="22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217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34"/>
      <c r="P234" s="221"/>
      <c r="Q234" s="53"/>
      <c r="R234" s="46"/>
      <c r="S234" s="47"/>
      <c r="T234" s="237"/>
      <c r="U234" s="224"/>
      <c r="V234" s="48"/>
      <c r="W234" s="41"/>
      <c r="X234" s="42"/>
      <c r="Y234" s="241"/>
      <c r="Z234" s="22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217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34"/>
      <c r="P235" s="221"/>
      <c r="Q235" s="53"/>
      <c r="R235" s="46"/>
      <c r="S235" s="47"/>
      <c r="T235" s="237"/>
      <c r="U235" s="224"/>
      <c r="V235" s="48"/>
      <c r="W235" s="41"/>
      <c r="X235" s="42"/>
      <c r="Y235" s="241"/>
      <c r="Z235" s="22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217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34"/>
      <c r="P236" s="221"/>
      <c r="Q236" s="53"/>
      <c r="R236" s="46"/>
      <c r="S236" s="47"/>
      <c r="T236" s="237"/>
      <c r="U236" s="224"/>
      <c r="V236" s="48"/>
      <c r="W236" s="41"/>
      <c r="X236" s="42"/>
      <c r="Y236" s="241"/>
      <c r="Z236" s="22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215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34"/>
      <c r="P237" s="221"/>
      <c r="Q237" s="53"/>
      <c r="R237" s="46"/>
      <c r="S237" s="47"/>
      <c r="T237" s="237"/>
      <c r="U237" s="224"/>
      <c r="V237" s="48"/>
      <c r="W237" s="41"/>
      <c r="X237" s="42"/>
      <c r="Y237" s="241"/>
      <c r="Z237" s="22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215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34"/>
      <c r="P238" s="221"/>
      <c r="Q238" s="53"/>
      <c r="R238" s="46"/>
      <c r="S238" s="47"/>
      <c r="T238" s="237"/>
      <c r="U238" s="224"/>
      <c r="V238" s="48"/>
      <c r="W238" s="41"/>
      <c r="X238" s="42"/>
      <c r="Y238" s="241"/>
      <c r="Z238" s="22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215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34"/>
      <c r="P239" s="221"/>
      <c r="Q239" s="53"/>
      <c r="R239" s="46"/>
      <c r="S239" s="47"/>
      <c r="T239" s="237"/>
      <c r="U239" s="224"/>
      <c r="V239" s="48"/>
      <c r="W239" s="41"/>
      <c r="X239" s="42"/>
      <c r="Y239" s="241"/>
      <c r="Z239" s="22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215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34"/>
      <c r="P240" s="221"/>
      <c r="Q240" s="53"/>
      <c r="R240" s="46"/>
      <c r="S240" s="47"/>
      <c r="T240" s="237"/>
      <c r="U240" s="224"/>
      <c r="V240" s="48"/>
      <c r="W240" s="41"/>
      <c r="X240" s="42"/>
      <c r="Y240" s="241"/>
      <c r="Z240" s="22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215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34"/>
      <c r="P241" s="221"/>
      <c r="Q241" s="53"/>
      <c r="R241" s="46"/>
      <c r="S241" s="47"/>
      <c r="T241" s="237"/>
      <c r="U241" s="224"/>
      <c r="V241" s="48"/>
      <c r="W241" s="41"/>
      <c r="X241" s="42"/>
      <c r="Y241" s="241"/>
      <c r="Z241" s="22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215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34"/>
      <c r="P242" s="221"/>
      <c r="Q242" s="53"/>
      <c r="R242" s="46"/>
      <c r="S242" s="47"/>
      <c r="T242" s="237"/>
      <c r="U242" s="224"/>
      <c r="V242" s="48"/>
      <c r="W242" s="41"/>
      <c r="X242" s="42"/>
      <c r="Y242" s="241"/>
      <c r="Z242" s="22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215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34"/>
      <c r="P243" s="221"/>
      <c r="Q243" s="53"/>
      <c r="R243" s="46"/>
      <c r="S243" s="47"/>
      <c r="T243" s="237"/>
      <c r="U243" s="224"/>
      <c r="V243" s="48"/>
      <c r="W243" s="41"/>
      <c r="X243" s="42"/>
      <c r="Y243" s="241"/>
      <c r="Z243" s="22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215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34"/>
      <c r="P244" s="221"/>
      <c r="Q244" s="53"/>
      <c r="R244" s="46"/>
      <c r="S244" s="47"/>
      <c r="T244" s="237"/>
      <c r="U244" s="224"/>
      <c r="V244" s="48"/>
      <c r="W244" s="41"/>
      <c r="X244" s="42"/>
      <c r="Y244" s="241"/>
      <c r="Z244" s="22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217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34"/>
      <c r="P245" s="221"/>
      <c r="Q245" s="53"/>
      <c r="R245" s="46"/>
      <c r="S245" s="47"/>
      <c r="T245" s="237"/>
      <c r="U245" s="224"/>
      <c r="V245" s="48"/>
      <c r="W245" s="41"/>
      <c r="X245" s="42"/>
      <c r="Y245" s="241"/>
      <c r="Z245" s="22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217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34"/>
      <c r="P246" s="221"/>
      <c r="Q246" s="53"/>
      <c r="R246" s="46"/>
      <c r="S246" s="47"/>
      <c r="T246" s="237"/>
      <c r="U246" s="224"/>
      <c r="V246" s="48"/>
      <c r="W246" s="41"/>
      <c r="X246" s="42"/>
      <c r="Y246" s="241"/>
      <c r="Z246" s="22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217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34"/>
      <c r="P247" s="221"/>
      <c r="Q247" s="53"/>
      <c r="R247" s="46"/>
      <c r="S247" s="47"/>
      <c r="T247" s="237"/>
      <c r="U247" s="224"/>
      <c r="V247" s="48"/>
      <c r="W247" s="41"/>
      <c r="X247" s="42"/>
      <c r="Y247" s="241"/>
      <c r="Z247" s="22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217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34"/>
      <c r="P248" s="221"/>
      <c r="Q248" s="53"/>
      <c r="R248" s="46"/>
      <c r="S248" s="47"/>
      <c r="T248" s="237"/>
      <c r="U248" s="224"/>
      <c r="V248" s="48"/>
      <c r="W248" s="41"/>
      <c r="X248" s="42"/>
      <c r="Y248" s="241"/>
      <c r="Z248" s="22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217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34"/>
      <c r="P249" s="221"/>
      <c r="Q249" s="53"/>
      <c r="R249" s="46"/>
      <c r="S249" s="47"/>
      <c r="T249" s="237"/>
      <c r="U249" s="224"/>
      <c r="V249" s="48"/>
      <c r="W249" s="41"/>
      <c r="X249" s="42"/>
      <c r="Y249" s="241"/>
      <c r="Z249" s="22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217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34"/>
      <c r="P250" s="221"/>
      <c r="Q250" s="53"/>
      <c r="R250" s="46"/>
      <c r="S250" s="47"/>
      <c r="T250" s="237"/>
      <c r="U250" s="224"/>
      <c r="V250" s="48"/>
      <c r="W250" s="41"/>
      <c r="X250" s="42"/>
      <c r="Y250" s="241"/>
      <c r="Z250" s="22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217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34"/>
      <c r="P251" s="221"/>
      <c r="Q251" s="53"/>
      <c r="R251" s="46"/>
      <c r="S251" s="47"/>
      <c r="T251" s="237"/>
      <c r="U251" s="224"/>
      <c r="V251" s="48"/>
      <c r="W251" s="41"/>
      <c r="X251" s="42"/>
      <c r="Y251" s="241"/>
      <c r="Z251" s="22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217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34"/>
      <c r="P252" s="221"/>
      <c r="Q252" s="53"/>
      <c r="R252" s="46"/>
      <c r="S252" s="47"/>
      <c r="T252" s="237"/>
      <c r="U252" s="224"/>
      <c r="V252" s="48"/>
      <c r="W252" s="41"/>
      <c r="X252" s="42"/>
      <c r="Y252" s="241"/>
      <c r="Z252" s="22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217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34"/>
      <c r="P253" s="221"/>
      <c r="Q253" s="53"/>
      <c r="R253" s="46"/>
      <c r="S253" s="47"/>
      <c r="T253" s="237"/>
      <c r="U253" s="224"/>
      <c r="V253" s="48"/>
      <c r="W253" s="41"/>
      <c r="X253" s="42"/>
      <c r="Y253" s="241"/>
      <c r="Z253" s="22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217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34"/>
      <c r="P254" s="221"/>
      <c r="Q254" s="53"/>
      <c r="R254" s="46"/>
      <c r="S254" s="47"/>
      <c r="T254" s="237"/>
      <c r="U254" s="224"/>
      <c r="V254" s="48"/>
      <c r="W254" s="41"/>
      <c r="X254" s="42"/>
      <c r="Y254" s="241"/>
      <c r="Z254" s="22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217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34"/>
      <c r="P255" s="221"/>
      <c r="Q255" s="53"/>
      <c r="R255" s="46"/>
      <c r="S255" s="47"/>
      <c r="T255" s="237"/>
      <c r="U255" s="224"/>
      <c r="V255" s="48"/>
      <c r="W255" s="41"/>
      <c r="X255" s="42"/>
      <c r="Y255" s="241"/>
      <c r="Z255" s="22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217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34"/>
      <c r="P256" s="221"/>
      <c r="Q256" s="53"/>
      <c r="R256" s="46"/>
      <c r="S256" s="47"/>
      <c r="T256" s="237"/>
      <c r="U256" s="224"/>
      <c r="V256" s="48"/>
      <c r="W256" s="41"/>
      <c r="X256" s="42"/>
      <c r="Y256" s="241"/>
      <c r="Z256" s="22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217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34"/>
      <c r="P257" s="221"/>
      <c r="Q257" s="53"/>
      <c r="R257" s="46"/>
      <c r="S257" s="47"/>
      <c r="T257" s="237"/>
      <c r="U257" s="224"/>
      <c r="V257" s="48"/>
      <c r="W257" s="41"/>
      <c r="X257" s="42"/>
      <c r="Y257" s="241"/>
      <c r="Z257" s="22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217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34"/>
      <c r="P258" s="221"/>
      <c r="Q258" s="53"/>
      <c r="R258" s="46"/>
      <c r="S258" s="47"/>
      <c r="T258" s="237"/>
      <c r="U258" s="224"/>
      <c r="V258" s="48"/>
      <c r="W258" s="41"/>
      <c r="X258" s="42"/>
      <c r="Y258" s="241"/>
      <c r="Z258" s="22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217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34"/>
      <c r="P259" s="221"/>
      <c r="Q259" s="53"/>
      <c r="R259" s="46"/>
      <c r="S259" s="47"/>
      <c r="T259" s="237"/>
      <c r="U259" s="224"/>
      <c r="V259" s="48"/>
      <c r="W259" s="41"/>
      <c r="X259" s="42"/>
      <c r="Y259" s="241"/>
      <c r="Z259" s="22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217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34"/>
      <c r="P260" s="221"/>
      <c r="Q260" s="53"/>
      <c r="R260" s="46"/>
      <c r="S260" s="47"/>
      <c r="T260" s="237"/>
      <c r="U260" s="224"/>
      <c r="V260" s="48"/>
      <c r="W260" s="41"/>
      <c r="X260" s="42"/>
      <c r="Y260" s="241"/>
      <c r="Z260" s="22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217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34"/>
      <c r="P261" s="221"/>
      <c r="Q261" s="53"/>
      <c r="R261" s="46"/>
      <c r="S261" s="47"/>
      <c r="T261" s="237"/>
      <c r="U261" s="224"/>
      <c r="V261" s="48"/>
      <c r="W261" s="41"/>
      <c r="X261" s="42"/>
      <c r="Y261" s="241"/>
      <c r="Z261" s="22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217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34"/>
      <c r="P262" s="221"/>
      <c r="Q262" s="53"/>
      <c r="R262" s="46"/>
      <c r="S262" s="47"/>
      <c r="T262" s="237"/>
      <c r="U262" s="224"/>
      <c r="V262" s="48"/>
      <c r="W262" s="41"/>
      <c r="X262" s="42"/>
      <c r="Y262" s="241"/>
      <c r="Z262" s="22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217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34"/>
      <c r="P263" s="221"/>
      <c r="Q263" s="53"/>
      <c r="R263" s="46"/>
      <c r="S263" s="47"/>
      <c r="T263" s="237"/>
      <c r="U263" s="224"/>
      <c r="V263" s="48"/>
      <c r="W263" s="41"/>
      <c r="X263" s="42"/>
      <c r="Y263" s="241"/>
      <c r="Z263" s="22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217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34"/>
      <c r="P264" s="221"/>
      <c r="Q264" s="53"/>
      <c r="R264" s="46"/>
      <c r="S264" s="47"/>
      <c r="T264" s="237"/>
      <c r="U264" s="224"/>
      <c r="V264" s="48"/>
      <c r="W264" s="41"/>
      <c r="X264" s="42"/>
      <c r="Y264" s="241"/>
      <c r="Z264" s="22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217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34"/>
      <c r="P265" s="221"/>
      <c r="Q265" s="53"/>
      <c r="R265" s="46"/>
      <c r="S265" s="47"/>
      <c r="T265" s="237"/>
      <c r="U265" s="224"/>
      <c r="V265" s="48"/>
      <c r="W265" s="41"/>
      <c r="X265" s="42"/>
      <c r="Y265" s="241"/>
      <c r="Z265" s="22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217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34"/>
      <c r="P266" s="221"/>
      <c r="Q266" s="53"/>
      <c r="R266" s="46"/>
      <c r="S266" s="47"/>
      <c r="T266" s="237"/>
      <c r="U266" s="224"/>
      <c r="V266" s="48"/>
      <c r="W266" s="41"/>
      <c r="X266" s="42"/>
      <c r="Y266" s="241"/>
      <c r="Z266" s="22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217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34"/>
      <c r="P267" s="221"/>
      <c r="Q267" s="53"/>
      <c r="R267" s="46"/>
      <c r="S267" s="47"/>
      <c r="T267" s="237"/>
      <c r="U267" s="224"/>
      <c r="V267" s="48"/>
      <c r="W267" s="41"/>
      <c r="X267" s="42"/>
      <c r="Y267" s="241"/>
      <c r="Z267" s="22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217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34"/>
      <c r="P268" s="221"/>
      <c r="Q268" s="53"/>
      <c r="R268" s="46"/>
      <c r="S268" s="47"/>
      <c r="T268" s="237"/>
      <c r="U268" s="224"/>
      <c r="V268" s="48"/>
      <c r="W268" s="41"/>
      <c r="X268" s="42"/>
      <c r="Y268" s="241"/>
      <c r="Z268" s="22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217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34"/>
      <c r="P269" s="221"/>
      <c r="Q269" s="53"/>
      <c r="R269" s="46"/>
      <c r="S269" s="47"/>
      <c r="T269" s="237"/>
      <c r="U269" s="224"/>
      <c r="V269" s="48"/>
      <c r="W269" s="41"/>
      <c r="X269" s="42"/>
      <c r="Y269" s="241"/>
      <c r="Z269" s="22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217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34"/>
      <c r="P270" s="221"/>
      <c r="Q270" s="53"/>
      <c r="R270" s="46"/>
      <c r="S270" s="47"/>
      <c r="T270" s="237"/>
      <c r="U270" s="224"/>
      <c r="V270" s="48"/>
      <c r="W270" s="41"/>
      <c r="X270" s="42"/>
      <c r="Y270" s="241"/>
      <c r="Z270" s="22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217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34"/>
      <c r="P271" s="221"/>
      <c r="Q271" s="53"/>
      <c r="R271" s="46"/>
      <c r="S271" s="47"/>
      <c r="T271" s="237"/>
      <c r="U271" s="224"/>
      <c r="V271" s="48"/>
      <c r="W271" s="41"/>
      <c r="X271" s="42"/>
      <c r="Y271" s="241"/>
      <c r="Z271" s="22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217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34"/>
      <c r="P272" s="221"/>
      <c r="Q272" s="53"/>
      <c r="R272" s="46"/>
      <c r="S272" s="47"/>
      <c r="T272" s="237"/>
      <c r="U272" s="224"/>
      <c r="V272" s="48"/>
      <c r="W272" s="41"/>
      <c r="X272" s="42"/>
      <c r="Y272" s="241"/>
      <c r="Z272" s="22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217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34"/>
      <c r="P273" s="221"/>
      <c r="Q273" s="53"/>
      <c r="R273" s="46"/>
      <c r="S273" s="47"/>
      <c r="T273" s="237"/>
      <c r="U273" s="224"/>
      <c r="V273" s="48"/>
      <c r="W273" s="41"/>
      <c r="X273" s="42"/>
      <c r="Y273" s="241"/>
      <c r="Z273" s="22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217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34"/>
      <c r="P274" s="221"/>
      <c r="Q274" s="53"/>
      <c r="R274" s="46"/>
      <c r="S274" s="47"/>
      <c r="T274" s="237"/>
      <c r="U274" s="224"/>
      <c r="V274" s="48"/>
      <c r="W274" s="41"/>
      <c r="X274" s="42"/>
      <c r="Y274" s="241"/>
      <c r="Z274" s="22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217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34"/>
      <c r="P275" s="221"/>
      <c r="Q275" s="53"/>
      <c r="R275" s="46"/>
      <c r="S275" s="47"/>
      <c r="T275" s="237"/>
      <c r="U275" s="224"/>
      <c r="V275" s="48"/>
      <c r="W275" s="41"/>
      <c r="X275" s="42"/>
      <c r="Y275" s="241"/>
      <c r="Z275" s="22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217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34"/>
      <c r="P276" s="221"/>
      <c r="Q276" s="53"/>
      <c r="R276" s="46"/>
      <c r="S276" s="47"/>
      <c r="T276" s="237"/>
      <c r="U276" s="224"/>
      <c r="V276" s="48"/>
      <c r="W276" s="41"/>
      <c r="X276" s="42"/>
      <c r="Y276" s="241"/>
      <c r="Z276" s="22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217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34"/>
      <c r="P277" s="221"/>
      <c r="Q277" s="53"/>
      <c r="R277" s="46"/>
      <c r="S277" s="47"/>
      <c r="T277" s="237"/>
      <c r="U277" s="224"/>
      <c r="V277" s="48"/>
      <c r="W277" s="41"/>
      <c r="X277" s="42"/>
      <c r="Y277" s="241"/>
      <c r="Z277" s="22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217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34"/>
      <c r="P278" s="221"/>
      <c r="Q278" s="53"/>
      <c r="R278" s="46"/>
      <c r="S278" s="47"/>
      <c r="T278" s="237"/>
      <c r="U278" s="224"/>
      <c r="V278" s="48"/>
      <c r="W278" s="41"/>
      <c r="X278" s="42"/>
      <c r="Y278" s="241"/>
      <c r="Z278" s="22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217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34"/>
      <c r="P279" s="221"/>
      <c r="Q279" s="53"/>
      <c r="R279" s="46"/>
      <c r="S279" s="47"/>
      <c r="T279" s="237"/>
      <c r="U279" s="224"/>
      <c r="V279" s="48"/>
      <c r="W279" s="41"/>
      <c r="X279" s="42"/>
      <c r="Y279" s="241"/>
      <c r="Z279" s="22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217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34"/>
      <c r="P280" s="221"/>
      <c r="Q280" s="53"/>
      <c r="R280" s="46"/>
      <c r="S280" s="47"/>
      <c r="T280" s="237"/>
      <c r="U280" s="224"/>
      <c r="V280" s="48"/>
      <c r="W280" s="41"/>
      <c r="X280" s="42"/>
      <c r="Y280" s="241"/>
      <c r="Z280" s="22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217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34"/>
      <c r="P281" s="221"/>
      <c r="Q281" s="53"/>
      <c r="R281" s="46"/>
      <c r="S281" s="47"/>
      <c r="T281" s="237"/>
      <c r="U281" s="224"/>
      <c r="V281" s="48"/>
      <c r="W281" s="41"/>
      <c r="X281" s="42"/>
      <c r="Y281" s="241"/>
      <c r="Z281" s="22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217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34"/>
      <c r="P282" s="221"/>
      <c r="Q282" s="53"/>
      <c r="R282" s="46"/>
      <c r="S282" s="47"/>
      <c r="T282" s="237"/>
      <c r="U282" s="224"/>
      <c r="V282" s="48"/>
      <c r="W282" s="41"/>
      <c r="X282" s="42"/>
      <c r="Y282" s="241"/>
      <c r="Z282" s="22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217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34"/>
      <c r="P283" s="221"/>
      <c r="Q283" s="53"/>
      <c r="R283" s="46"/>
      <c r="S283" s="47"/>
      <c r="T283" s="237"/>
      <c r="U283" s="224"/>
      <c r="V283" s="48"/>
      <c r="W283" s="41"/>
      <c r="X283" s="42"/>
      <c r="Y283" s="241"/>
      <c r="Z283" s="22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217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34"/>
      <c r="P284" s="221"/>
      <c r="Q284" s="53"/>
      <c r="R284" s="46"/>
      <c r="S284" s="47"/>
      <c r="T284" s="237"/>
      <c r="U284" s="224"/>
      <c r="V284" s="48"/>
      <c r="W284" s="41"/>
      <c r="X284" s="42"/>
      <c r="Y284" s="241"/>
      <c r="Z284" s="22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217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34"/>
      <c r="P285" s="221"/>
      <c r="Q285" s="53"/>
      <c r="R285" s="46"/>
      <c r="S285" s="47"/>
      <c r="T285" s="237"/>
      <c r="U285" s="224"/>
      <c r="V285" s="48"/>
      <c r="W285" s="41"/>
      <c r="X285" s="42"/>
      <c r="Y285" s="241"/>
      <c r="Z285" s="22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217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34"/>
      <c r="P286" s="221"/>
      <c r="Q286" s="53"/>
      <c r="R286" s="46"/>
      <c r="S286" s="47"/>
      <c r="T286" s="237"/>
      <c r="U286" s="224"/>
      <c r="V286" s="48"/>
      <c r="W286" s="41"/>
      <c r="X286" s="42"/>
      <c r="Y286" s="241"/>
      <c r="Z286" s="22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217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34"/>
      <c r="P287" s="221"/>
      <c r="Q287" s="53"/>
      <c r="R287" s="46"/>
      <c r="S287" s="47"/>
      <c r="T287" s="237"/>
      <c r="U287" s="224"/>
      <c r="V287" s="48"/>
      <c r="W287" s="41"/>
      <c r="X287" s="42"/>
      <c r="Y287" s="241"/>
      <c r="Z287" s="22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217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34"/>
      <c r="P288" s="221"/>
      <c r="Q288" s="53"/>
      <c r="R288" s="46"/>
      <c r="S288" s="47"/>
      <c r="T288" s="237"/>
      <c r="U288" s="224"/>
      <c r="V288" s="48"/>
      <c r="W288" s="41"/>
      <c r="X288" s="42"/>
      <c r="Y288" s="241"/>
      <c r="Z288" s="22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217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34"/>
      <c r="P289" s="221"/>
      <c r="Q289" s="53"/>
      <c r="R289" s="46"/>
      <c r="S289" s="47"/>
      <c r="T289" s="237"/>
      <c r="U289" s="224"/>
      <c r="V289" s="48"/>
      <c r="W289" s="41"/>
      <c r="X289" s="42"/>
      <c r="Y289" s="241"/>
      <c r="Z289" s="22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217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34"/>
      <c r="P290" s="221"/>
      <c r="Q290" s="53"/>
      <c r="R290" s="46"/>
      <c r="S290" s="47"/>
      <c r="T290" s="237"/>
      <c r="U290" s="224"/>
      <c r="V290" s="48"/>
      <c r="W290" s="41"/>
      <c r="X290" s="42"/>
      <c r="Y290" s="241"/>
      <c r="Z290" s="22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217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34"/>
      <c r="P291" s="221"/>
      <c r="Q291" s="53"/>
      <c r="R291" s="46"/>
      <c r="S291" s="47"/>
      <c r="T291" s="237"/>
      <c r="U291" s="224"/>
      <c r="V291" s="48"/>
      <c r="W291" s="41"/>
      <c r="X291" s="42"/>
      <c r="Y291" s="241"/>
      <c r="Z291" s="22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217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34"/>
      <c r="P292" s="221"/>
      <c r="Q292" s="53"/>
      <c r="R292" s="46"/>
      <c r="S292" s="47"/>
      <c r="T292" s="237"/>
      <c r="U292" s="224"/>
      <c r="V292" s="48"/>
      <c r="W292" s="41"/>
      <c r="X292" s="42"/>
      <c r="Y292" s="241"/>
      <c r="Z292" s="22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217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34"/>
      <c r="P293" s="221"/>
      <c r="Q293" s="53"/>
      <c r="R293" s="46"/>
      <c r="S293" s="47"/>
      <c r="T293" s="237"/>
      <c r="U293" s="224"/>
      <c r="V293" s="48"/>
      <c r="W293" s="41"/>
      <c r="X293" s="42"/>
      <c r="Y293" s="241"/>
      <c r="Z293" s="22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217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34"/>
      <c r="P294" s="221"/>
      <c r="Q294" s="53"/>
      <c r="R294" s="46"/>
      <c r="S294" s="47"/>
      <c r="T294" s="237"/>
      <c r="U294" s="224"/>
      <c r="V294" s="48"/>
      <c r="W294" s="41"/>
      <c r="X294" s="42"/>
      <c r="Y294" s="241"/>
      <c r="Z294" s="22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217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34"/>
      <c r="P295" s="221"/>
      <c r="Q295" s="53"/>
      <c r="R295" s="46"/>
      <c r="S295" s="47"/>
      <c r="T295" s="237"/>
      <c r="U295" s="224"/>
      <c r="V295" s="48"/>
      <c r="W295" s="41"/>
      <c r="X295" s="42"/>
      <c r="Y295" s="241"/>
      <c r="Z295" s="22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217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34"/>
      <c r="P296" s="221"/>
      <c r="Q296" s="53"/>
      <c r="R296" s="46"/>
      <c r="S296" s="47"/>
      <c r="T296" s="237"/>
      <c r="U296" s="224"/>
      <c r="V296" s="48"/>
      <c r="W296" s="41"/>
      <c r="X296" s="42"/>
      <c r="Y296" s="241"/>
      <c r="Z296" s="22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217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34"/>
      <c r="P297" s="221"/>
      <c r="Q297" s="53"/>
      <c r="R297" s="46"/>
      <c r="S297" s="47"/>
      <c r="T297" s="237"/>
      <c r="U297" s="224"/>
      <c r="V297" s="48"/>
      <c r="W297" s="41"/>
      <c r="X297" s="42"/>
      <c r="Y297" s="241"/>
      <c r="Z297" s="22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217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34"/>
      <c r="P298" s="221"/>
      <c r="Q298" s="53"/>
      <c r="R298" s="46"/>
      <c r="S298" s="47"/>
      <c r="T298" s="237"/>
      <c r="U298" s="224"/>
      <c r="V298" s="48"/>
      <c r="W298" s="41"/>
      <c r="X298" s="42"/>
      <c r="Y298" s="241"/>
      <c r="Z298" s="22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217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34"/>
      <c r="P299" s="221"/>
      <c r="Q299" s="53"/>
      <c r="R299" s="46"/>
      <c r="S299" s="47"/>
      <c r="T299" s="237"/>
      <c r="U299" s="224"/>
      <c r="V299" s="48"/>
      <c r="W299" s="41"/>
      <c r="X299" s="42"/>
      <c r="Y299" s="241"/>
      <c r="Z299" s="22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217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34"/>
      <c r="P300" s="221"/>
      <c r="Q300" s="53"/>
      <c r="R300" s="46"/>
      <c r="S300" s="47"/>
      <c r="T300" s="237"/>
      <c r="U300" s="224"/>
      <c r="V300" s="48"/>
      <c r="W300" s="41"/>
      <c r="X300" s="42"/>
      <c r="Y300" s="241"/>
      <c r="Z300" s="22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217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34"/>
      <c r="P301" s="221"/>
      <c r="Q301" s="53"/>
      <c r="R301" s="46"/>
      <c r="S301" s="47"/>
      <c r="T301" s="237"/>
      <c r="U301" s="224"/>
      <c r="V301" s="48"/>
      <c r="W301" s="41"/>
      <c r="X301" s="42"/>
      <c r="Y301" s="241"/>
      <c r="Z301" s="22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217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34"/>
      <c r="P302" s="221"/>
      <c r="Q302" s="53"/>
      <c r="R302" s="46"/>
      <c r="S302" s="47"/>
      <c r="T302" s="237"/>
      <c r="U302" s="224"/>
      <c r="V302" s="48"/>
      <c r="W302" s="41"/>
      <c r="X302" s="42"/>
      <c r="Y302" s="241"/>
      <c r="Z302" s="22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217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34"/>
      <c r="P303" s="221"/>
      <c r="Q303" s="53"/>
      <c r="R303" s="46"/>
      <c r="S303" s="47"/>
      <c r="T303" s="237"/>
      <c r="U303" s="224"/>
      <c r="V303" s="48"/>
      <c r="W303" s="41"/>
      <c r="X303" s="42"/>
      <c r="Y303" s="241"/>
      <c r="Z303" s="22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217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34"/>
      <c r="P304" s="221"/>
      <c r="Q304" s="53"/>
      <c r="R304" s="46"/>
      <c r="S304" s="47"/>
      <c r="T304" s="237"/>
      <c r="U304" s="224"/>
      <c r="V304" s="48"/>
      <c r="W304" s="41"/>
      <c r="X304" s="42"/>
      <c r="Y304" s="241"/>
      <c r="Z304" s="22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217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34"/>
      <c r="P305" s="221"/>
      <c r="Q305" s="53"/>
      <c r="R305" s="46"/>
      <c r="S305" s="47"/>
      <c r="T305" s="237"/>
      <c r="U305" s="224"/>
      <c r="V305" s="48"/>
      <c r="W305" s="41"/>
      <c r="X305" s="42"/>
      <c r="Y305" s="241"/>
      <c r="Z305" s="22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217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34"/>
      <c r="P306" s="221"/>
      <c r="Q306" s="53"/>
      <c r="R306" s="46"/>
      <c r="S306" s="47"/>
      <c r="T306" s="237"/>
      <c r="U306" s="224"/>
      <c r="V306" s="48"/>
      <c r="W306" s="41"/>
      <c r="X306" s="42"/>
      <c r="Y306" s="241"/>
      <c r="Z306" s="22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217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34"/>
      <c r="P307" s="221"/>
      <c r="Q307" s="53"/>
      <c r="R307" s="46"/>
      <c r="S307" s="47"/>
      <c r="T307" s="237"/>
      <c r="U307" s="224"/>
      <c r="V307" s="48"/>
      <c r="W307" s="41"/>
      <c r="X307" s="42"/>
      <c r="Y307" s="241"/>
      <c r="Z307" s="22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217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34"/>
      <c r="P308" s="221"/>
      <c r="Q308" s="53"/>
      <c r="R308" s="46"/>
      <c r="S308" s="47"/>
      <c r="T308" s="237"/>
      <c r="U308" s="224"/>
      <c r="V308" s="48"/>
      <c r="W308" s="41"/>
      <c r="X308" s="42"/>
      <c r="Y308" s="241"/>
      <c r="Z308" s="22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217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34"/>
      <c r="P309" s="221"/>
      <c r="Q309" s="53"/>
      <c r="R309" s="46"/>
      <c r="S309" s="47"/>
      <c r="T309" s="237"/>
      <c r="U309" s="224"/>
      <c r="V309" s="48"/>
      <c r="W309" s="41"/>
      <c r="X309" s="42"/>
      <c r="Y309" s="241"/>
      <c r="Z309" s="22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217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34"/>
      <c r="P310" s="221"/>
      <c r="Q310" s="53"/>
      <c r="R310" s="46"/>
      <c r="S310" s="47"/>
      <c r="T310" s="237"/>
      <c r="U310" s="224"/>
      <c r="V310" s="48"/>
      <c r="W310" s="41"/>
      <c r="X310" s="42"/>
      <c r="Y310" s="241"/>
      <c r="Z310" s="22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217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34"/>
      <c r="P311" s="221"/>
      <c r="Q311" s="53"/>
      <c r="R311" s="46"/>
      <c r="S311" s="47"/>
      <c r="T311" s="237"/>
      <c r="U311" s="224"/>
      <c r="V311" s="48"/>
      <c r="W311" s="41"/>
      <c r="X311" s="42"/>
      <c r="Y311" s="241"/>
      <c r="Z311" s="22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217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4"/>
      <c r="K312" s="58">
        <f t="shared" si="28"/>
        <v>0</v>
      </c>
      <c r="L312" s="59" t="str">
        <f t="shared" si="29"/>
        <v/>
      </c>
      <c r="M312" s="65"/>
      <c r="N312" s="60"/>
      <c r="O312" s="235"/>
      <c r="P312" s="222"/>
      <c r="Q312" s="66"/>
      <c r="R312" s="67"/>
      <c r="S312" s="61"/>
      <c r="T312" s="239"/>
      <c r="U312" s="225"/>
      <c r="V312" s="68"/>
      <c r="W312" s="69"/>
      <c r="X312" s="62"/>
      <c r="Y312" s="244"/>
      <c r="Z312" s="228"/>
      <c r="AA312" s="70"/>
      <c r="AB312" s="71"/>
      <c r="AC312" s="72"/>
      <c r="AD312" s="63" t="str">
        <f t="shared" si="30"/>
        <v/>
      </c>
      <c r="AE312" s="73"/>
      <c r="AF312" s="74"/>
      <c r="AG312" s="75"/>
      <c r="AH312" s="219"/>
    </row>
    <row r="313" spans="1:35" ht="14" thickBot="1" x14ac:dyDescent="0.2">
      <c r="A313" s="131"/>
      <c r="B313" s="131"/>
      <c r="C313" s="131"/>
      <c r="D313" s="132"/>
      <c r="E313" s="133"/>
      <c r="F313" s="131"/>
      <c r="G313" s="134">
        <f>SUM(G3:G312)</f>
        <v>7305</v>
      </c>
      <c r="H313" s="132"/>
      <c r="I313" s="135">
        <f>SUM(I3:I312)</f>
        <v>7170</v>
      </c>
      <c r="J313" s="136"/>
      <c r="K313" s="137">
        <f>SUM(K3:K312)</f>
        <v>5719.9699999999993</v>
      </c>
      <c r="L313" s="138">
        <f>SUM(L3:L312)</f>
        <v>1450.03</v>
      </c>
      <c r="M313" s="139"/>
      <c r="N313" s="140">
        <f>SUM(N3:N312)</f>
        <v>4709.99</v>
      </c>
      <c r="O313" s="139"/>
      <c r="P313" s="139"/>
      <c r="Q313" s="139"/>
      <c r="R313" s="141"/>
      <c r="S313" s="142">
        <f>SUM(S3:S312)</f>
        <v>589.99</v>
      </c>
      <c r="T313" s="141"/>
      <c r="U313" s="141"/>
      <c r="V313" s="141"/>
      <c r="W313" s="143"/>
      <c r="X313" s="144">
        <f>SUM(X3:X312)</f>
        <v>419.99</v>
      </c>
      <c r="Y313" s="143"/>
      <c r="Z313" s="143"/>
      <c r="AA313" s="143"/>
      <c r="AB313" s="136"/>
      <c r="AC313" s="136"/>
      <c r="AD313" s="134">
        <f>SUM(AD3:AD312)</f>
        <v>470</v>
      </c>
      <c r="AE313" s="136"/>
      <c r="AF313" s="136"/>
      <c r="AG313" s="136"/>
      <c r="AH313" s="145"/>
      <c r="AI313" s="145"/>
    </row>
    <row r="314" spans="1:35" ht="14" thickBot="1" x14ac:dyDescent="0.2">
      <c r="A314" s="131"/>
      <c r="B314" s="131"/>
      <c r="C314" s="131"/>
      <c r="D314" s="132"/>
      <c r="E314" s="146"/>
      <c r="F314" s="131"/>
      <c r="G314" s="131"/>
      <c r="H314" s="131"/>
      <c r="I314" s="131"/>
      <c r="J314" s="131"/>
      <c r="K314" s="131"/>
      <c r="L314" s="147"/>
      <c r="M314" s="148"/>
      <c r="N314" s="149"/>
      <c r="O314" s="149"/>
      <c r="P314" s="149"/>
      <c r="Q314" s="149"/>
      <c r="R314" s="150"/>
      <c r="S314" s="151"/>
      <c r="T314" s="151"/>
      <c r="U314" s="152"/>
      <c r="V314" s="152"/>
      <c r="W314" s="153"/>
      <c r="X314" s="154"/>
      <c r="Y314" s="154"/>
      <c r="Z314" s="155"/>
      <c r="AA314" s="155"/>
      <c r="AB314" s="131"/>
      <c r="AC314" s="131"/>
      <c r="AD314" s="131"/>
      <c r="AE314" s="156"/>
      <c r="AF314" s="131"/>
      <c r="AG314" s="157"/>
      <c r="AH314" s="145"/>
      <c r="AI314" s="145"/>
    </row>
    <row r="315" spans="1:35" ht="14" thickBot="1" x14ac:dyDescent="0.2">
      <c r="A315" s="158">
        <f>COUNTIF(B3:B312,"=QUALIFIEE")</f>
        <v>3</v>
      </c>
      <c r="B315" s="159" t="s">
        <v>43</v>
      </c>
      <c r="C315" s="160"/>
      <c r="D315" s="132"/>
      <c r="E315" s="160"/>
      <c r="F315" s="161"/>
      <c r="G315" s="161"/>
      <c r="H315" s="161"/>
      <c r="I315" s="161"/>
      <c r="J315" s="161"/>
      <c r="K315" s="161"/>
      <c r="L315" s="131"/>
      <c r="M315" s="162"/>
      <c r="N315" s="149"/>
      <c r="O315" s="149"/>
      <c r="P315" s="149"/>
      <c r="Q315" s="149"/>
      <c r="R315" s="163"/>
      <c r="S315" s="152"/>
      <c r="T315" s="152"/>
      <c r="U315" s="152"/>
      <c r="V315" s="152"/>
      <c r="W315" s="164"/>
      <c r="X315" s="155"/>
      <c r="Y315" s="155"/>
      <c r="Z315" s="155"/>
      <c r="AA315" s="155"/>
      <c r="AB315" s="131"/>
      <c r="AC315" s="131"/>
      <c r="AD315" s="131"/>
      <c r="AE315" s="165"/>
      <c r="AF315" s="131"/>
      <c r="AG315" s="131"/>
      <c r="AH315" s="145"/>
      <c r="AI315" s="145"/>
    </row>
    <row r="316" spans="1:35" ht="14" thickBot="1" x14ac:dyDescent="0.2">
      <c r="A316" s="166">
        <f>COUNTIF(B2:B311,"=Validée")</f>
        <v>13</v>
      </c>
      <c r="B316" s="167" t="s">
        <v>41</v>
      </c>
      <c r="C316" s="168"/>
      <c r="D316" s="132"/>
      <c r="E316" s="169"/>
      <c r="F316" s="165"/>
      <c r="G316" s="131"/>
      <c r="H316" s="132"/>
      <c r="I316" s="131"/>
      <c r="J316" s="170"/>
      <c r="K316" s="170"/>
      <c r="L316" s="131"/>
      <c r="M316" s="162"/>
      <c r="N316" s="149"/>
      <c r="O316" s="149"/>
      <c r="P316" s="149"/>
      <c r="Q316" s="149"/>
      <c r="R316" s="163"/>
      <c r="S316" s="152"/>
      <c r="T316" s="152"/>
      <c r="U316" s="152"/>
      <c r="V316" s="152"/>
      <c r="W316" s="164"/>
      <c r="X316" s="155"/>
      <c r="Y316" s="155"/>
      <c r="Z316" s="155"/>
      <c r="AA316" s="155"/>
      <c r="AB316" s="171"/>
      <c r="AC316" s="165"/>
      <c r="AD316" s="131"/>
      <c r="AE316" s="165"/>
      <c r="AF316" s="131"/>
      <c r="AG316" s="131"/>
      <c r="AH316" s="145"/>
      <c r="AI316" s="145"/>
    </row>
    <row r="317" spans="1:35" ht="14" thickBot="1" x14ac:dyDescent="0.2">
      <c r="A317" s="172">
        <f>COUNTIF(B3:B312,"=Finalisée")</f>
        <v>2</v>
      </c>
      <c r="B317" s="167" t="s">
        <v>42</v>
      </c>
      <c r="C317" s="168"/>
      <c r="D317" s="132"/>
      <c r="E317" s="169"/>
      <c r="F317" s="165"/>
      <c r="G317" s="131"/>
      <c r="H317" s="132"/>
      <c r="I317" s="131"/>
      <c r="J317" s="145"/>
      <c r="K317" s="145"/>
      <c r="L317" s="145"/>
      <c r="M317" s="162"/>
      <c r="N317" s="173"/>
      <c r="O317" s="173"/>
      <c r="P317" s="173"/>
      <c r="Q317" s="173"/>
      <c r="R317" s="163"/>
      <c r="S317" s="174"/>
      <c r="T317" s="174"/>
      <c r="U317" s="174"/>
      <c r="V317" s="174"/>
      <c r="W317" s="164"/>
      <c r="X317" s="175"/>
      <c r="Y317" s="175"/>
      <c r="Z317" s="176"/>
      <c r="AA317" s="176"/>
      <c r="AB317" s="171"/>
      <c r="AC317" s="165"/>
      <c r="AD317" s="131"/>
      <c r="AE317" s="145"/>
      <c r="AF317" s="131"/>
      <c r="AG317" s="131"/>
      <c r="AH317" s="145"/>
      <c r="AI317" s="145"/>
    </row>
    <row r="318" spans="1:35" ht="14" thickBot="1" x14ac:dyDescent="0.2">
      <c r="A318" s="166">
        <f>COUNTIF(B3:B312,"=en cours")</f>
        <v>7</v>
      </c>
      <c r="B318" s="167" t="s">
        <v>13</v>
      </c>
      <c r="C318" s="168"/>
      <c r="D318" s="132"/>
      <c r="E318" s="169"/>
      <c r="F318" s="165"/>
      <c r="G318" s="131"/>
      <c r="H318" s="132"/>
      <c r="I318" s="131"/>
      <c r="J318" s="170"/>
      <c r="K318" s="170"/>
      <c r="L318" s="131"/>
      <c r="M318" s="162"/>
      <c r="N318" s="149"/>
      <c r="O318" s="149"/>
      <c r="P318" s="149"/>
      <c r="Q318" s="149"/>
      <c r="R318" s="163"/>
      <c r="S318" s="152"/>
      <c r="T318" s="152"/>
      <c r="U318" s="152"/>
      <c r="V318" s="152"/>
      <c r="W318" s="164"/>
      <c r="X318" s="155"/>
      <c r="Y318" s="155"/>
      <c r="Z318" s="155"/>
      <c r="AA318" s="155"/>
      <c r="AB318" s="171"/>
      <c r="AC318" s="165"/>
      <c r="AD318" s="131"/>
      <c r="AE318" s="165"/>
      <c r="AF318" s="131"/>
      <c r="AG318" s="131"/>
      <c r="AH318" s="145"/>
      <c r="AI318" s="145"/>
    </row>
    <row r="319" spans="1:35" ht="14" thickBot="1" x14ac:dyDescent="0.2">
      <c r="A319" s="177">
        <f>COUNTIF(B3:B312,"=ABSENT")</f>
        <v>26</v>
      </c>
      <c r="B319" s="159" t="s">
        <v>14</v>
      </c>
      <c r="C319" s="168"/>
      <c r="D319" s="132"/>
      <c r="E319" s="169"/>
      <c r="F319" s="165"/>
      <c r="G319" s="131"/>
      <c r="H319" s="132"/>
      <c r="I319" s="131"/>
      <c r="J319" s="145"/>
      <c r="K319" s="145"/>
      <c r="L319" s="145"/>
      <c r="M319" s="162"/>
      <c r="N319" s="173"/>
      <c r="O319" s="173"/>
      <c r="P319" s="173"/>
      <c r="Q319" s="173"/>
      <c r="R319" s="163"/>
      <c r="S319" s="174"/>
      <c r="T319" s="174"/>
      <c r="U319" s="174"/>
      <c r="V319" s="174"/>
      <c r="W319" s="164"/>
      <c r="X319" s="175"/>
      <c r="Y319" s="175"/>
      <c r="Z319" s="176"/>
      <c r="AA319" s="176"/>
      <c r="AB319" s="171"/>
      <c r="AC319" s="131"/>
      <c r="AD319" s="178"/>
      <c r="AE319" s="145"/>
      <c r="AF319" s="178"/>
      <c r="AG319" s="131"/>
      <c r="AH319" s="145"/>
      <c r="AI319" s="145"/>
    </row>
    <row r="320" spans="1:35" s="11" customFormat="1" ht="14" thickBot="1" x14ac:dyDescent="0.2">
      <c r="A320" s="131"/>
      <c r="B320" s="131"/>
      <c r="C320" s="131"/>
      <c r="D320" s="168"/>
      <c r="E320" s="169"/>
      <c r="F320" s="165"/>
      <c r="G320" s="179"/>
      <c r="H320" s="179"/>
      <c r="I320" s="179"/>
      <c r="J320" s="179"/>
      <c r="K320" s="179"/>
      <c r="L320" s="179"/>
      <c r="M320" s="180"/>
      <c r="N320" s="181"/>
      <c r="O320" s="181"/>
      <c r="P320" s="181"/>
      <c r="Q320" s="181"/>
      <c r="R320" s="182"/>
      <c r="S320" s="183"/>
      <c r="T320" s="183"/>
      <c r="U320" s="184"/>
      <c r="V320" s="184"/>
      <c r="W320" s="185"/>
      <c r="X320" s="186"/>
      <c r="Y320" s="186"/>
      <c r="Z320" s="187"/>
      <c r="AA320" s="187"/>
      <c r="AB320" s="188"/>
      <c r="AC320" s="188"/>
      <c r="AD320" s="156"/>
      <c r="AE320" s="179"/>
      <c r="AF320" s="156"/>
      <c r="AG320" s="131"/>
      <c r="AH320" s="179"/>
      <c r="AI320" s="179"/>
    </row>
    <row r="321" spans="1:35" s="11" customFormat="1" ht="14" thickBot="1" x14ac:dyDescent="0.2">
      <c r="A321" s="229">
        <f>COUNTIF($C$3:$C$312,"=DIR")</f>
        <v>10</v>
      </c>
      <c r="B321" s="230" t="s">
        <v>102</v>
      </c>
      <c r="C321" s="131"/>
      <c r="D321" s="168"/>
      <c r="E321" s="169"/>
      <c r="F321" s="165"/>
      <c r="G321" s="179"/>
      <c r="H321" s="179"/>
      <c r="I321" s="179"/>
      <c r="J321" s="179"/>
      <c r="K321" s="179"/>
      <c r="L321" s="179"/>
      <c r="M321" s="189"/>
      <c r="N321" s="181"/>
      <c r="O321" s="181"/>
      <c r="P321" s="181"/>
      <c r="Q321" s="181"/>
      <c r="R321" s="190"/>
      <c r="S321" s="183"/>
      <c r="T321" s="183"/>
      <c r="U321" s="184"/>
      <c r="V321" s="184"/>
      <c r="W321" s="191"/>
      <c r="X321" s="186"/>
      <c r="Y321" s="186"/>
      <c r="Z321" s="187"/>
      <c r="AA321" s="187"/>
      <c r="AB321" s="192"/>
      <c r="AC321" s="193"/>
      <c r="AD321" s="156"/>
      <c r="AE321" s="179"/>
      <c r="AF321" s="156"/>
      <c r="AG321" s="131"/>
      <c r="AH321" s="179"/>
      <c r="AI321" s="179"/>
    </row>
    <row r="322" spans="1:35" s="11" customFormat="1" ht="14" thickBot="1" x14ac:dyDescent="0.2">
      <c r="A322" s="166">
        <f>COUNTIF($C$3:$C$312,"=JOU")</f>
        <v>40</v>
      </c>
      <c r="B322" s="230" t="s">
        <v>103</v>
      </c>
      <c r="C322" s="131"/>
      <c r="D322" s="168"/>
      <c r="E322" s="169"/>
      <c r="F322" s="165"/>
      <c r="G322" s="179"/>
      <c r="H322" s="179"/>
      <c r="I322" s="179"/>
      <c r="J322" s="179"/>
      <c r="K322" s="179"/>
      <c r="L322" s="179"/>
      <c r="M322" s="149"/>
      <c r="N322" s="181"/>
      <c r="O322" s="181"/>
      <c r="P322" s="181"/>
      <c r="Q322" s="181"/>
      <c r="R322" s="152"/>
      <c r="S322" s="183"/>
      <c r="T322" s="183"/>
      <c r="U322" s="184"/>
      <c r="V322" s="184"/>
      <c r="W322" s="155"/>
      <c r="X322" s="186"/>
      <c r="Y322" s="186"/>
      <c r="Z322" s="187"/>
      <c r="AA322" s="187"/>
      <c r="AB322" s="194"/>
      <c r="AC322" s="165"/>
      <c r="AD322" s="156"/>
      <c r="AE322" s="179"/>
      <c r="AF322" s="156"/>
      <c r="AG322" s="131"/>
      <c r="AH322" s="179"/>
      <c r="AI322" s="179"/>
    </row>
    <row r="323" spans="1:35" s="11" customFormat="1" ht="14" thickBot="1" x14ac:dyDescent="0.2">
      <c r="A323" s="172">
        <f>COUNTIF($C$3:$C$312,"=LOI")</f>
        <v>0</v>
      </c>
      <c r="B323" s="230" t="s">
        <v>104</v>
      </c>
      <c r="C323" s="131"/>
      <c r="D323" s="168"/>
      <c r="E323" s="169"/>
      <c r="F323" s="165"/>
      <c r="G323" s="179"/>
      <c r="H323" s="179"/>
      <c r="I323" s="179"/>
      <c r="J323" s="179"/>
      <c r="K323" s="179"/>
      <c r="L323" s="179"/>
      <c r="M323" s="149"/>
      <c r="N323" s="181"/>
      <c r="O323" s="181"/>
      <c r="P323" s="181"/>
      <c r="Q323" s="181"/>
      <c r="R323" s="152"/>
      <c r="S323" s="183"/>
      <c r="T323" s="183"/>
      <c r="U323" s="184"/>
      <c r="V323" s="184"/>
      <c r="W323" s="155"/>
      <c r="X323" s="186"/>
      <c r="Y323" s="186"/>
      <c r="Z323" s="187"/>
      <c r="AA323" s="187"/>
      <c r="AB323" s="194"/>
      <c r="AC323" s="165"/>
      <c r="AD323" s="156"/>
      <c r="AE323" s="179"/>
      <c r="AF323" s="156"/>
      <c r="AG323" s="131"/>
      <c r="AH323" s="179"/>
      <c r="AI323" s="179"/>
    </row>
    <row r="324" spans="1:35" s="11" customFormat="1" ht="14" thickBot="1" x14ac:dyDescent="0.2">
      <c r="A324" s="166">
        <f>COUNTIF($C$3:$C$312,"=BAB")</f>
        <v>0</v>
      </c>
      <c r="B324" s="230" t="s">
        <v>105</v>
      </c>
      <c r="C324" s="131"/>
      <c r="D324" s="168"/>
      <c r="E324" s="169"/>
      <c r="F324" s="165"/>
      <c r="G324" s="179"/>
      <c r="H324" s="179"/>
      <c r="I324" s="179"/>
      <c r="J324" s="179"/>
      <c r="K324" s="179"/>
      <c r="L324" s="179"/>
      <c r="M324" s="149"/>
      <c r="N324" s="181"/>
      <c r="O324" s="181"/>
      <c r="P324" s="181"/>
      <c r="Q324" s="181"/>
      <c r="R324" s="152"/>
      <c r="S324" s="183"/>
      <c r="T324" s="183"/>
      <c r="U324" s="184"/>
      <c r="V324" s="184"/>
      <c r="W324" s="155"/>
      <c r="X324" s="186"/>
      <c r="Y324" s="186"/>
      <c r="Z324" s="187"/>
      <c r="AA324" s="187"/>
      <c r="AB324" s="194"/>
      <c r="AC324" s="165"/>
      <c r="AD324" s="156"/>
      <c r="AE324" s="179"/>
      <c r="AF324" s="156"/>
      <c r="AG324" s="131"/>
      <c r="AH324" s="179"/>
      <c r="AI324" s="179"/>
    </row>
    <row r="325" spans="1:35" s="11" customFormat="1" ht="14" thickBot="1" x14ac:dyDescent="0.2">
      <c r="A325" s="166">
        <f>COUNTIF($C$3:$C$312,"=FIT")</f>
        <v>0</v>
      </c>
      <c r="B325" s="230" t="s">
        <v>106</v>
      </c>
      <c r="C325" s="131"/>
      <c r="D325" s="168"/>
      <c r="E325" s="231" t="s">
        <v>109</v>
      </c>
      <c r="F325" s="165"/>
      <c r="G325" s="179">
        <f>I313/SUM($A$322:$A$325)</f>
        <v>179.25</v>
      </c>
      <c r="H325" s="179"/>
      <c r="I325" s="179"/>
      <c r="J325" s="179"/>
      <c r="K325" s="179"/>
      <c r="L325" s="179"/>
      <c r="M325" s="149"/>
      <c r="N325" s="181"/>
      <c r="O325" s="181"/>
      <c r="P325" s="181"/>
      <c r="Q325" s="181"/>
      <c r="R325" s="152"/>
      <c r="S325" s="183"/>
      <c r="T325" s="183"/>
      <c r="U325" s="184"/>
      <c r="V325" s="184"/>
      <c r="W325" s="155"/>
      <c r="X325" s="186"/>
      <c r="Y325" s="186"/>
      <c r="Z325" s="187"/>
      <c r="AA325" s="187"/>
      <c r="AB325" s="194"/>
      <c r="AC325" s="195"/>
      <c r="AD325" s="156"/>
      <c r="AE325" s="179"/>
      <c r="AF325" s="156"/>
      <c r="AG325" s="131"/>
      <c r="AH325" s="179"/>
      <c r="AI325" s="179"/>
    </row>
    <row r="326" spans="1:35" s="11" customFormat="1" ht="14" thickBot="1" x14ac:dyDescent="0.2">
      <c r="A326" s="166">
        <f>COUNTIF($C$3:$C$312,"=ARB")</f>
        <v>1</v>
      </c>
      <c r="B326" s="230" t="s">
        <v>107</v>
      </c>
      <c r="C326" s="131"/>
      <c r="D326" s="168"/>
      <c r="E326" s="231" t="s">
        <v>108</v>
      </c>
      <c r="F326" s="165"/>
      <c r="G326" s="179">
        <f>$I$313/SUM($A$321:$A$326)</f>
        <v>140.58823529411765</v>
      </c>
      <c r="H326" s="179"/>
      <c r="I326" s="179"/>
      <c r="J326" s="179"/>
      <c r="K326" s="179"/>
      <c r="L326" s="179"/>
      <c r="M326" s="149"/>
      <c r="N326" s="181"/>
      <c r="O326" s="181"/>
      <c r="P326" s="181"/>
      <c r="Q326" s="181"/>
      <c r="R326" s="152"/>
      <c r="S326" s="183"/>
      <c r="T326" s="183"/>
      <c r="U326" s="184"/>
      <c r="V326" s="184"/>
      <c r="W326" s="155"/>
      <c r="X326" s="186"/>
      <c r="Y326" s="186"/>
      <c r="Z326" s="187"/>
      <c r="AA326" s="187"/>
      <c r="AB326" s="194"/>
      <c r="AC326" s="195"/>
      <c r="AD326" s="156"/>
      <c r="AE326" s="179"/>
      <c r="AF326" s="156"/>
      <c r="AG326" s="131"/>
      <c r="AH326" s="179"/>
      <c r="AI326" s="179"/>
    </row>
    <row r="327" spans="1:35" s="11" customFormat="1" x14ac:dyDescent="0.15">
      <c r="A327" s="131"/>
      <c r="B327" s="131"/>
      <c r="C327" s="131"/>
      <c r="D327" s="168"/>
      <c r="E327" s="169"/>
      <c r="F327" s="165"/>
      <c r="G327" s="179"/>
      <c r="H327" s="179"/>
      <c r="I327" s="179"/>
      <c r="J327" s="179"/>
      <c r="K327" s="179"/>
      <c r="L327" s="179"/>
      <c r="M327" s="149"/>
      <c r="N327" s="181"/>
      <c r="O327" s="181"/>
      <c r="P327" s="181"/>
      <c r="Q327" s="181"/>
      <c r="R327" s="152"/>
      <c r="S327" s="183"/>
      <c r="T327" s="183"/>
      <c r="U327" s="184"/>
      <c r="V327" s="184"/>
      <c r="W327" s="155"/>
      <c r="X327" s="186"/>
      <c r="Y327" s="186"/>
      <c r="Z327" s="187"/>
      <c r="AA327" s="187"/>
      <c r="AB327" s="194"/>
      <c r="AC327" s="195"/>
      <c r="AD327" s="156"/>
      <c r="AE327" s="179"/>
      <c r="AF327" s="156"/>
      <c r="AG327" s="131"/>
      <c r="AH327" s="179"/>
      <c r="AI327" s="179"/>
    </row>
    <row r="328" spans="1:35" s="11" customFormat="1" x14ac:dyDescent="0.15">
      <c r="A328" s="131"/>
      <c r="B328" s="131"/>
      <c r="C328" s="131"/>
      <c r="D328" s="168"/>
      <c r="E328" s="169"/>
      <c r="F328" s="165"/>
      <c r="G328" s="179"/>
      <c r="H328" s="179"/>
      <c r="I328" s="179"/>
      <c r="J328" s="179"/>
      <c r="K328" s="179"/>
      <c r="L328" s="179"/>
      <c r="M328" s="149"/>
      <c r="N328" s="181"/>
      <c r="O328" s="181"/>
      <c r="P328" s="181"/>
      <c r="Q328" s="181"/>
      <c r="R328" s="152"/>
      <c r="S328" s="183"/>
      <c r="T328" s="183"/>
      <c r="U328" s="184"/>
      <c r="V328" s="184"/>
      <c r="W328" s="155"/>
      <c r="X328" s="186"/>
      <c r="Y328" s="186"/>
      <c r="Z328" s="187"/>
      <c r="AA328" s="187"/>
      <c r="AB328" s="194"/>
      <c r="AC328" s="195"/>
      <c r="AD328" s="156"/>
      <c r="AE328" s="179"/>
      <c r="AF328" s="156"/>
      <c r="AG328" s="131"/>
      <c r="AH328" s="179"/>
      <c r="AI328" s="179"/>
    </row>
    <row r="329" spans="1:35" s="11" customFormat="1" x14ac:dyDescent="0.15">
      <c r="A329" s="131"/>
      <c r="B329" s="131"/>
      <c r="C329" s="131"/>
      <c r="D329" s="168"/>
      <c r="E329" s="169"/>
      <c r="F329" s="165"/>
      <c r="G329" s="179"/>
      <c r="H329" s="179"/>
      <c r="I329" s="179"/>
      <c r="J329" s="179"/>
      <c r="K329" s="179"/>
      <c r="L329" s="179"/>
      <c r="M329" s="149"/>
      <c r="N329" s="181"/>
      <c r="O329" s="181"/>
      <c r="P329" s="181"/>
      <c r="Q329" s="181"/>
      <c r="R329" s="152"/>
      <c r="S329" s="183"/>
      <c r="T329" s="183"/>
      <c r="U329" s="184"/>
      <c r="V329" s="184"/>
      <c r="W329" s="155"/>
      <c r="X329" s="186"/>
      <c r="Y329" s="186"/>
      <c r="Z329" s="187"/>
      <c r="AA329" s="187"/>
      <c r="AB329" s="194"/>
      <c r="AC329" s="195"/>
      <c r="AD329" s="156"/>
      <c r="AE329" s="179"/>
      <c r="AF329" s="156"/>
      <c r="AG329" s="131"/>
      <c r="AH329" s="179"/>
      <c r="AI329" s="179"/>
    </row>
    <row r="330" spans="1:35" s="11" customFormat="1" x14ac:dyDescent="0.15">
      <c r="A330" s="131"/>
      <c r="B330" s="131"/>
      <c r="C330" s="131"/>
      <c r="D330" s="168"/>
      <c r="E330" s="169"/>
      <c r="F330" s="165"/>
      <c r="G330" s="179"/>
      <c r="H330" s="179"/>
      <c r="I330" s="179"/>
      <c r="J330" s="179"/>
      <c r="K330" s="179"/>
      <c r="L330" s="179"/>
      <c r="M330" s="149"/>
      <c r="N330" s="181"/>
      <c r="O330" s="181"/>
      <c r="P330" s="181"/>
      <c r="Q330" s="181"/>
      <c r="R330" s="152"/>
      <c r="S330" s="183"/>
      <c r="T330" s="183"/>
      <c r="U330" s="184"/>
      <c r="V330" s="184"/>
      <c r="W330" s="155"/>
      <c r="X330" s="186"/>
      <c r="Y330" s="186"/>
      <c r="Z330" s="187"/>
      <c r="AA330" s="187"/>
      <c r="AB330" s="194"/>
      <c r="AC330" s="195"/>
      <c r="AD330" s="156"/>
      <c r="AE330" s="179"/>
      <c r="AF330" s="156"/>
      <c r="AG330" s="131"/>
      <c r="AH330" s="179"/>
      <c r="AI330" s="179"/>
    </row>
    <row r="331" spans="1:35" s="11" customFormat="1" x14ac:dyDescent="0.15">
      <c r="A331" s="131"/>
      <c r="B331" s="131"/>
      <c r="C331" s="131"/>
      <c r="D331" s="168"/>
      <c r="E331" s="169"/>
      <c r="F331" s="165"/>
      <c r="G331" s="179"/>
      <c r="H331" s="179"/>
      <c r="I331" s="179"/>
      <c r="J331" s="179"/>
      <c r="K331" s="179"/>
      <c r="L331" s="179"/>
      <c r="M331" s="149"/>
      <c r="N331" s="181"/>
      <c r="O331" s="181"/>
      <c r="P331" s="181"/>
      <c r="Q331" s="181"/>
      <c r="R331" s="152"/>
      <c r="S331" s="183"/>
      <c r="T331" s="183"/>
      <c r="U331" s="184"/>
      <c r="V331" s="184"/>
      <c r="W331" s="155"/>
      <c r="X331" s="186"/>
      <c r="Y331" s="186"/>
      <c r="Z331" s="187"/>
      <c r="AA331" s="187"/>
      <c r="AB331" s="194"/>
      <c r="AC331" s="195"/>
      <c r="AD331" s="156"/>
      <c r="AE331" s="179"/>
      <c r="AF331" s="156"/>
      <c r="AG331" s="131"/>
      <c r="AH331" s="179"/>
      <c r="AI331" s="179"/>
    </row>
    <row r="332" spans="1:35" s="11" customFormat="1" x14ac:dyDescent="0.15">
      <c r="A332" s="131"/>
      <c r="B332" s="131"/>
      <c r="C332" s="131"/>
      <c r="D332" s="168"/>
      <c r="E332" s="169"/>
      <c r="F332" s="165"/>
      <c r="G332" s="179"/>
      <c r="H332" s="179"/>
      <c r="I332" s="179"/>
      <c r="J332" s="179"/>
      <c r="K332" s="179"/>
      <c r="L332" s="179"/>
      <c r="M332" s="149"/>
      <c r="N332" s="181"/>
      <c r="O332" s="181"/>
      <c r="P332" s="181"/>
      <c r="Q332" s="181"/>
      <c r="R332" s="152"/>
      <c r="S332" s="183"/>
      <c r="T332" s="183"/>
      <c r="U332" s="184"/>
      <c r="V332" s="184"/>
      <c r="W332" s="155"/>
      <c r="X332" s="186"/>
      <c r="Y332" s="186"/>
      <c r="Z332" s="187"/>
      <c r="AA332" s="187"/>
      <c r="AB332" s="194"/>
      <c r="AC332" s="195"/>
      <c r="AD332" s="156"/>
      <c r="AE332" s="179"/>
      <c r="AF332" s="156"/>
      <c r="AG332" s="131"/>
      <c r="AH332" s="179"/>
      <c r="AI332" s="179"/>
    </row>
    <row r="333" spans="1:35" s="11" customFormat="1" x14ac:dyDescent="0.15">
      <c r="A333" s="131"/>
      <c r="B333" s="131"/>
      <c r="C333" s="131"/>
      <c r="D333" s="168"/>
      <c r="E333" s="169"/>
      <c r="F333" s="165"/>
      <c r="G333" s="179"/>
      <c r="H333" s="179"/>
      <c r="I333" s="179"/>
      <c r="J333" s="179"/>
      <c r="K333" s="179"/>
      <c r="L333" s="179"/>
      <c r="M333" s="149"/>
      <c r="N333" s="181"/>
      <c r="O333" s="181"/>
      <c r="P333" s="181"/>
      <c r="Q333" s="181"/>
      <c r="R333" s="152"/>
      <c r="S333" s="183"/>
      <c r="T333" s="183"/>
      <c r="U333" s="184"/>
      <c r="V333" s="184"/>
      <c r="W333" s="155"/>
      <c r="X333" s="186"/>
      <c r="Y333" s="186"/>
      <c r="Z333" s="187"/>
      <c r="AA333" s="187"/>
      <c r="AB333" s="194"/>
      <c r="AC333" s="195"/>
      <c r="AD333" s="156"/>
      <c r="AE333" s="179"/>
      <c r="AF333" s="156"/>
      <c r="AG333" s="131"/>
      <c r="AH333" s="179"/>
      <c r="AI333" s="179"/>
    </row>
    <row r="334" spans="1:35" x14ac:dyDescent="0.15">
      <c r="A334" s="131"/>
      <c r="B334" s="131"/>
      <c r="C334" s="131"/>
      <c r="D334" s="168"/>
      <c r="E334" s="169"/>
      <c r="F334" s="165"/>
      <c r="G334" s="179"/>
      <c r="H334" s="179"/>
      <c r="I334" s="179"/>
      <c r="J334" s="179"/>
      <c r="K334" s="179"/>
      <c r="L334" s="179"/>
      <c r="M334" s="149"/>
      <c r="N334" s="181"/>
      <c r="O334" s="181"/>
      <c r="P334" s="181"/>
      <c r="Q334" s="181"/>
      <c r="R334" s="152"/>
      <c r="S334" s="183"/>
      <c r="T334" s="183"/>
      <c r="U334" s="184"/>
      <c r="V334" s="184"/>
      <c r="W334" s="155"/>
      <c r="X334" s="186"/>
      <c r="Y334" s="186"/>
      <c r="Z334" s="187"/>
      <c r="AA334" s="187"/>
      <c r="AB334" s="194"/>
      <c r="AC334" s="195"/>
      <c r="AD334" s="178"/>
      <c r="AE334" s="179"/>
      <c r="AF334" s="178"/>
      <c r="AG334" s="131"/>
      <c r="AH334" s="145"/>
      <c r="AI334" s="145"/>
    </row>
    <row r="335" spans="1:35" s="11" customFormat="1" x14ac:dyDescent="0.15">
      <c r="A335" s="131"/>
      <c r="B335" s="131"/>
      <c r="C335" s="131"/>
      <c r="D335" s="168"/>
      <c r="E335" s="169"/>
      <c r="F335" s="165"/>
      <c r="G335" s="179"/>
      <c r="H335" s="179"/>
      <c r="I335" s="179"/>
      <c r="J335" s="179"/>
      <c r="K335" s="179"/>
      <c r="L335" s="179"/>
      <c r="M335" s="149"/>
      <c r="N335" s="181"/>
      <c r="O335" s="181"/>
      <c r="P335" s="181"/>
      <c r="Q335" s="181"/>
      <c r="R335" s="152"/>
      <c r="S335" s="183"/>
      <c r="T335" s="183"/>
      <c r="U335" s="184"/>
      <c r="V335" s="184"/>
      <c r="W335" s="155"/>
      <c r="X335" s="186"/>
      <c r="Y335" s="186"/>
      <c r="Z335" s="187"/>
      <c r="AA335" s="187"/>
      <c r="AB335" s="194"/>
      <c r="AC335" s="195"/>
      <c r="AD335" s="156"/>
      <c r="AE335" s="179"/>
      <c r="AF335" s="156"/>
      <c r="AG335" s="131"/>
      <c r="AH335" s="179"/>
      <c r="AI335" s="179"/>
    </row>
    <row r="336" spans="1:35" ht="11.25" customHeight="1" x14ac:dyDescent="0.15">
      <c r="A336" s="131"/>
      <c r="B336" s="131"/>
      <c r="C336" s="131"/>
      <c r="D336" s="168"/>
      <c r="E336" s="169"/>
      <c r="F336" s="165"/>
      <c r="G336" s="179"/>
      <c r="H336" s="179"/>
      <c r="I336" s="179"/>
      <c r="J336" s="179"/>
      <c r="K336" s="179"/>
      <c r="L336" s="179"/>
      <c r="M336" s="149"/>
      <c r="N336" s="181"/>
      <c r="O336" s="181"/>
      <c r="P336" s="181"/>
      <c r="Q336" s="181"/>
      <c r="R336" s="152"/>
      <c r="S336" s="183"/>
      <c r="T336" s="183"/>
      <c r="U336" s="184"/>
      <c r="V336" s="184"/>
      <c r="W336" s="155"/>
      <c r="X336" s="186"/>
      <c r="Y336" s="186"/>
      <c r="Z336" s="187"/>
      <c r="AA336" s="187"/>
      <c r="AB336" s="194"/>
      <c r="AC336" s="195"/>
      <c r="AD336" s="178"/>
      <c r="AE336" s="179"/>
      <c r="AF336" s="178"/>
      <c r="AG336" s="131"/>
      <c r="AH336" s="145"/>
      <c r="AI336" s="145"/>
    </row>
    <row r="337" spans="1:35" x14ac:dyDescent="0.15">
      <c r="A337" s="131"/>
      <c r="B337" s="131"/>
      <c r="C337" s="131"/>
      <c r="D337" s="168"/>
      <c r="E337" s="169"/>
      <c r="F337" s="165"/>
      <c r="G337" s="179"/>
      <c r="H337" s="179"/>
      <c r="I337" s="179"/>
      <c r="J337" s="179"/>
      <c r="K337" s="179"/>
      <c r="L337" s="179"/>
      <c r="M337" s="181"/>
      <c r="N337" s="181"/>
      <c r="O337" s="181"/>
      <c r="P337" s="181"/>
      <c r="Q337" s="181"/>
      <c r="R337" s="184"/>
      <c r="S337" s="183"/>
      <c r="T337" s="183"/>
      <c r="U337" s="184"/>
      <c r="V337" s="184"/>
      <c r="W337" s="187"/>
      <c r="X337" s="186"/>
      <c r="Y337" s="186"/>
      <c r="Z337" s="187"/>
      <c r="AA337" s="187"/>
      <c r="AB337" s="196"/>
      <c r="AC337" s="131"/>
      <c r="AD337" s="178"/>
      <c r="AE337" s="179"/>
      <c r="AF337" s="178"/>
      <c r="AG337" s="131"/>
      <c r="AH337" s="145"/>
      <c r="AI337" s="145"/>
    </row>
    <row r="338" spans="1:35" x14ac:dyDescent="0.15">
      <c r="A338" s="131"/>
      <c r="B338" s="131"/>
      <c r="C338" s="131"/>
      <c r="D338" s="168"/>
      <c r="E338" s="169"/>
      <c r="F338" s="165"/>
      <c r="G338" s="179"/>
      <c r="H338" s="179"/>
      <c r="I338" s="179"/>
      <c r="J338" s="179"/>
      <c r="K338" s="179"/>
      <c r="L338" s="179"/>
      <c r="M338" s="181"/>
      <c r="N338" s="181"/>
      <c r="O338" s="181"/>
      <c r="P338" s="181"/>
      <c r="Q338" s="181"/>
      <c r="R338" s="184"/>
      <c r="S338" s="183"/>
      <c r="T338" s="183"/>
      <c r="U338" s="184"/>
      <c r="V338" s="184"/>
      <c r="W338" s="187"/>
      <c r="X338" s="186"/>
      <c r="Y338" s="186"/>
      <c r="Z338" s="187"/>
      <c r="AA338" s="187"/>
      <c r="AB338" s="196"/>
      <c r="AC338" s="131"/>
      <c r="AD338" s="178"/>
      <c r="AE338" s="179"/>
      <c r="AF338" s="178"/>
      <c r="AG338" s="131"/>
      <c r="AH338" s="145"/>
      <c r="AI338" s="145"/>
    </row>
    <row r="339" spans="1:35" x14ac:dyDescent="0.15">
      <c r="A339" s="131"/>
      <c r="B339" s="131"/>
      <c r="C339" s="131"/>
      <c r="D339" s="168"/>
      <c r="E339" s="146"/>
      <c r="F339" s="165"/>
      <c r="G339" s="179"/>
      <c r="H339" s="179"/>
      <c r="I339" s="179"/>
      <c r="J339" s="179"/>
      <c r="K339" s="179"/>
      <c r="L339" s="179"/>
      <c r="M339" s="181"/>
      <c r="N339" s="181"/>
      <c r="O339" s="181"/>
      <c r="P339" s="181"/>
      <c r="Q339" s="181"/>
      <c r="R339" s="184"/>
      <c r="S339" s="183"/>
      <c r="T339" s="183"/>
      <c r="U339" s="184"/>
      <c r="V339" s="184"/>
      <c r="W339" s="187"/>
      <c r="X339" s="186"/>
      <c r="Y339" s="186"/>
      <c r="Z339" s="187"/>
      <c r="AA339" s="187"/>
      <c r="AB339" s="196"/>
      <c r="AC339" s="131"/>
      <c r="AD339" s="178"/>
      <c r="AE339" s="179"/>
      <c r="AF339" s="178"/>
      <c r="AG339" s="131"/>
      <c r="AH339" s="145"/>
      <c r="AI339" s="145"/>
    </row>
    <row r="340" spans="1:35" x14ac:dyDescent="0.15">
      <c r="A340" s="131"/>
      <c r="B340" s="131"/>
      <c r="C340" s="131"/>
      <c r="D340" s="168"/>
      <c r="E340" s="146"/>
      <c r="F340" s="165"/>
      <c r="G340" s="179"/>
      <c r="H340" s="179"/>
      <c r="I340" s="179"/>
      <c r="J340" s="179"/>
      <c r="K340" s="179"/>
      <c r="L340" s="179"/>
      <c r="M340" s="181"/>
      <c r="N340" s="181"/>
      <c r="O340" s="181"/>
      <c r="P340" s="181"/>
      <c r="Q340" s="181"/>
      <c r="R340" s="184"/>
      <c r="S340" s="183"/>
      <c r="T340" s="183"/>
      <c r="U340" s="184"/>
      <c r="V340" s="184"/>
      <c r="W340" s="187"/>
      <c r="X340" s="186"/>
      <c r="Y340" s="186"/>
      <c r="Z340" s="187"/>
      <c r="AA340" s="187"/>
      <c r="AB340" s="196"/>
      <c r="AC340" s="131"/>
      <c r="AD340" s="178"/>
      <c r="AE340" s="179"/>
      <c r="AF340" s="178"/>
      <c r="AG340" s="131"/>
      <c r="AH340" s="145"/>
      <c r="AI340" s="145"/>
    </row>
    <row r="341" spans="1:35" x14ac:dyDescent="0.15">
      <c r="A341" s="197"/>
      <c r="B341" s="198"/>
      <c r="C341" s="198"/>
      <c r="D341" s="199"/>
      <c r="E341" s="200"/>
      <c r="F341" s="200"/>
      <c r="G341" s="179"/>
      <c r="H341" s="179"/>
      <c r="I341" s="179"/>
      <c r="J341" s="179"/>
      <c r="K341" s="179"/>
      <c r="L341" s="179"/>
      <c r="M341" s="181"/>
      <c r="N341" s="181"/>
      <c r="O341" s="181"/>
      <c r="P341" s="181"/>
      <c r="Q341" s="181"/>
      <c r="R341" s="184"/>
      <c r="S341" s="183"/>
      <c r="T341" s="183"/>
      <c r="U341" s="184"/>
      <c r="V341" s="184"/>
      <c r="W341" s="187"/>
      <c r="X341" s="186"/>
      <c r="Y341" s="186"/>
      <c r="Z341" s="187"/>
      <c r="AA341" s="187"/>
      <c r="AB341" s="196"/>
      <c r="AC341" s="131"/>
      <c r="AD341" s="201"/>
      <c r="AE341" s="179"/>
      <c r="AF341" s="201"/>
      <c r="AG341" s="131"/>
      <c r="AH341" s="145"/>
      <c r="AI341" s="145"/>
    </row>
    <row r="342" spans="1:35" ht="14.25" customHeight="1" x14ac:dyDescent="0.15">
      <c r="A342" s="197"/>
      <c r="B342" s="201"/>
      <c r="C342" s="201"/>
      <c r="D342" s="168"/>
      <c r="E342" s="197"/>
      <c r="F342" s="197"/>
      <c r="G342" s="179"/>
      <c r="H342" s="179"/>
      <c r="I342" s="179"/>
      <c r="J342" s="179"/>
      <c r="K342" s="179"/>
      <c r="L342" s="179"/>
      <c r="M342" s="181"/>
      <c r="N342" s="181"/>
      <c r="O342" s="181"/>
      <c r="P342" s="181"/>
      <c r="Q342" s="181"/>
      <c r="R342" s="184"/>
      <c r="S342" s="183"/>
      <c r="T342" s="183"/>
      <c r="U342" s="184"/>
      <c r="V342" s="184"/>
      <c r="W342" s="187"/>
      <c r="X342" s="186"/>
      <c r="Y342" s="186"/>
      <c r="Z342" s="187"/>
      <c r="AA342" s="187"/>
      <c r="AB342" s="196"/>
      <c r="AC342" s="131"/>
      <c r="AD342" s="201"/>
      <c r="AE342" s="179"/>
      <c r="AF342" s="201"/>
      <c r="AG342" s="131"/>
      <c r="AH342" s="145"/>
      <c r="AI342" s="145"/>
    </row>
    <row r="343" spans="1:35" x14ac:dyDescent="0.15">
      <c r="A343" s="197"/>
      <c r="B343" s="201"/>
      <c r="C343" s="201"/>
      <c r="D343" s="168"/>
      <c r="E343" s="197"/>
      <c r="F343" s="197"/>
      <c r="G343" s="179"/>
      <c r="H343" s="179"/>
      <c r="I343" s="179"/>
      <c r="J343" s="179"/>
      <c r="K343" s="179"/>
      <c r="L343" s="179"/>
      <c r="M343" s="181"/>
      <c r="N343" s="181"/>
      <c r="O343" s="181"/>
      <c r="P343" s="181"/>
      <c r="Q343" s="181"/>
      <c r="R343" s="184"/>
      <c r="S343" s="183"/>
      <c r="T343" s="183"/>
      <c r="U343" s="184"/>
      <c r="V343" s="184"/>
      <c r="W343" s="187"/>
      <c r="X343" s="186"/>
      <c r="Y343" s="186"/>
      <c r="Z343" s="187"/>
      <c r="AA343" s="187"/>
      <c r="AB343" s="196"/>
      <c r="AC343" s="131"/>
      <c r="AD343" s="201"/>
      <c r="AE343" s="179"/>
      <c r="AF343" s="201"/>
      <c r="AG343" s="131"/>
      <c r="AH343" s="145"/>
      <c r="AI343" s="145"/>
    </row>
    <row r="344" spans="1:35" x14ac:dyDescent="0.15">
      <c r="A344" s="131"/>
      <c r="B344" s="131"/>
      <c r="C344" s="131"/>
      <c r="D344" s="132"/>
      <c r="E344" s="146"/>
      <c r="F344" s="131"/>
      <c r="G344" s="179"/>
      <c r="H344" s="179"/>
      <c r="I344" s="179"/>
      <c r="J344" s="179"/>
      <c r="K344" s="179"/>
      <c r="L344" s="179"/>
      <c r="M344" s="181"/>
      <c r="N344" s="162"/>
      <c r="O344" s="162"/>
      <c r="P344" s="162"/>
      <c r="Q344" s="162"/>
      <c r="R344" s="184"/>
      <c r="S344" s="183"/>
      <c r="T344" s="183"/>
      <c r="U344" s="163"/>
      <c r="V344" s="163"/>
      <c r="W344" s="187"/>
      <c r="X344" s="186"/>
      <c r="Y344" s="186"/>
      <c r="Z344" s="164"/>
      <c r="AA344" s="164"/>
      <c r="AB344" s="196"/>
      <c r="AC344" s="131"/>
      <c r="AD344" s="178"/>
      <c r="AE344" s="179"/>
      <c r="AF344" s="178"/>
      <c r="AG344" s="131"/>
      <c r="AH344" s="145"/>
      <c r="AI344" s="145"/>
    </row>
    <row r="345" spans="1:35" x14ac:dyDescent="0.15">
      <c r="A345" s="131"/>
      <c r="B345" s="131"/>
      <c r="C345" s="131"/>
      <c r="D345" s="132"/>
      <c r="E345" s="146"/>
      <c r="F345" s="131"/>
      <c r="G345" s="179"/>
      <c r="H345" s="179"/>
      <c r="I345" s="179"/>
      <c r="J345" s="179"/>
      <c r="K345" s="179"/>
      <c r="L345" s="179"/>
      <c r="M345" s="181"/>
      <c r="N345" s="162"/>
      <c r="O345" s="162"/>
      <c r="P345" s="162"/>
      <c r="Q345" s="162"/>
      <c r="R345" s="184"/>
      <c r="S345" s="183"/>
      <c r="T345" s="183"/>
      <c r="U345" s="163"/>
      <c r="V345" s="163"/>
      <c r="W345" s="187"/>
      <c r="X345" s="186"/>
      <c r="Y345" s="186"/>
      <c r="Z345" s="164"/>
      <c r="AA345" s="164"/>
      <c r="AB345" s="196"/>
      <c r="AC345" s="131"/>
      <c r="AD345" s="178"/>
      <c r="AE345" s="179"/>
      <c r="AF345" s="178"/>
      <c r="AG345" s="131"/>
      <c r="AH345" s="145"/>
      <c r="AI345" s="145"/>
    </row>
    <row r="346" spans="1:35" x14ac:dyDescent="0.15">
      <c r="A346" s="131"/>
      <c r="B346" s="131"/>
      <c r="C346" s="131"/>
      <c r="D346" s="132"/>
      <c r="E346" s="146"/>
      <c r="F346" s="131"/>
      <c r="G346" s="179"/>
      <c r="H346" s="179"/>
      <c r="I346" s="179"/>
      <c r="J346" s="179"/>
      <c r="K346" s="179"/>
      <c r="L346" s="179"/>
      <c r="M346" s="181"/>
      <c r="N346" s="162"/>
      <c r="O346" s="162"/>
      <c r="P346" s="162"/>
      <c r="Q346" s="162"/>
      <c r="R346" s="184"/>
      <c r="S346" s="183"/>
      <c r="T346" s="183"/>
      <c r="U346" s="163"/>
      <c r="V346" s="163"/>
      <c r="W346" s="187"/>
      <c r="X346" s="186"/>
      <c r="Y346" s="186"/>
      <c r="Z346" s="164"/>
      <c r="AA346" s="164"/>
      <c r="AB346" s="196"/>
      <c r="AC346" s="131"/>
      <c r="AD346" s="178"/>
      <c r="AE346" s="179"/>
      <c r="AF346" s="178"/>
      <c r="AG346" s="131"/>
      <c r="AH346" s="145"/>
      <c r="AI346" s="145"/>
    </row>
    <row r="347" spans="1:35" x14ac:dyDescent="0.15">
      <c r="A347" s="131"/>
      <c r="B347" s="131"/>
      <c r="C347" s="131"/>
      <c r="D347" s="132"/>
      <c r="E347" s="146"/>
      <c r="F347" s="131"/>
      <c r="G347" s="179"/>
      <c r="H347" s="179"/>
      <c r="I347" s="179"/>
      <c r="J347" s="179"/>
      <c r="K347" s="179"/>
      <c r="L347" s="179"/>
      <c r="M347" s="181"/>
      <c r="N347" s="162"/>
      <c r="O347" s="162"/>
      <c r="P347" s="162"/>
      <c r="Q347" s="162"/>
      <c r="R347" s="184"/>
      <c r="S347" s="183"/>
      <c r="T347" s="183"/>
      <c r="U347" s="163"/>
      <c r="V347" s="163"/>
      <c r="W347" s="187"/>
      <c r="X347" s="186"/>
      <c r="Y347" s="186"/>
      <c r="Z347" s="164"/>
      <c r="AA347" s="164"/>
      <c r="AB347" s="196"/>
      <c r="AC347" s="131"/>
      <c r="AD347" s="178"/>
      <c r="AE347" s="179"/>
      <c r="AF347" s="178"/>
      <c r="AG347" s="131"/>
      <c r="AH347" s="145"/>
      <c r="AI347" s="145"/>
    </row>
    <row r="348" spans="1:35" x14ac:dyDescent="0.15">
      <c r="A348" s="131"/>
      <c r="B348" s="131"/>
      <c r="C348" s="131"/>
      <c r="D348" s="132"/>
      <c r="E348" s="146"/>
      <c r="F348" s="131"/>
      <c r="G348" s="179"/>
      <c r="H348" s="179"/>
      <c r="I348" s="179"/>
      <c r="J348" s="179"/>
      <c r="K348" s="179"/>
      <c r="L348" s="179"/>
      <c r="M348" s="189"/>
      <c r="N348" s="162"/>
      <c r="O348" s="162"/>
      <c r="P348" s="162"/>
      <c r="Q348" s="162"/>
      <c r="R348" s="190"/>
      <c r="S348" s="183"/>
      <c r="T348" s="183"/>
      <c r="U348" s="163"/>
      <c r="V348" s="163"/>
      <c r="W348" s="191"/>
      <c r="X348" s="186"/>
      <c r="Y348" s="186"/>
      <c r="Z348" s="164"/>
      <c r="AA348" s="164"/>
      <c r="AB348" s="131"/>
      <c r="AC348" s="193"/>
      <c r="AD348" s="131"/>
      <c r="AE348" s="179"/>
      <c r="AF348" s="131"/>
      <c r="AG348" s="131"/>
      <c r="AH348" s="145"/>
      <c r="AI348" s="145"/>
    </row>
    <row r="349" spans="1:35" x14ac:dyDescent="0.15">
      <c r="A349" s="131"/>
      <c r="B349" s="131"/>
      <c r="C349" s="131"/>
      <c r="D349" s="132"/>
      <c r="E349" s="146"/>
      <c r="F349" s="131"/>
      <c r="G349" s="179"/>
      <c r="H349" s="179"/>
      <c r="I349" s="179"/>
      <c r="J349" s="179"/>
      <c r="K349" s="179"/>
      <c r="L349" s="179"/>
      <c r="M349" s="202"/>
      <c r="N349" s="162"/>
      <c r="O349" s="162"/>
      <c r="P349" s="162"/>
      <c r="Q349" s="162"/>
      <c r="R349" s="203"/>
      <c r="S349" s="183"/>
      <c r="T349" s="183"/>
      <c r="U349" s="163"/>
      <c r="V349" s="163"/>
      <c r="W349" s="204"/>
      <c r="X349" s="186"/>
      <c r="Y349" s="186"/>
      <c r="Z349" s="164"/>
      <c r="AA349" s="164"/>
      <c r="AB349" s="205"/>
      <c r="AC349" s="206"/>
      <c r="AD349" s="131"/>
      <c r="AE349" s="179"/>
      <c r="AF349" s="131"/>
      <c r="AG349" s="131"/>
      <c r="AH349" s="145"/>
      <c r="AI349" s="145"/>
    </row>
    <row r="350" spans="1:35" x14ac:dyDescent="0.15">
      <c r="A350" s="207"/>
      <c r="B350" s="207"/>
      <c r="C350" s="207"/>
      <c r="D350" s="208"/>
      <c r="E350" s="209"/>
      <c r="F350" s="207"/>
      <c r="G350" s="210"/>
      <c r="H350" s="132"/>
      <c r="I350" s="210"/>
      <c r="J350" s="207"/>
      <c r="K350" s="207"/>
      <c r="L350" s="131"/>
      <c r="M350" s="162"/>
      <c r="N350" s="149"/>
      <c r="O350" s="149"/>
      <c r="P350" s="149"/>
      <c r="Q350" s="149"/>
      <c r="R350" s="163"/>
      <c r="S350" s="152"/>
      <c r="T350" s="152"/>
      <c r="U350" s="152"/>
      <c r="V350" s="152"/>
      <c r="W350" s="164"/>
      <c r="X350" s="155"/>
      <c r="Y350" s="155"/>
      <c r="Z350" s="155"/>
      <c r="AA350" s="155"/>
      <c r="AB350" s="171"/>
      <c r="AC350" s="165"/>
      <c r="AD350" s="131"/>
      <c r="AE350" s="165"/>
      <c r="AF350" s="131"/>
      <c r="AG350" s="131"/>
      <c r="AH350" s="145"/>
      <c r="AI350" s="145"/>
    </row>
    <row r="351" spans="1:35" x14ac:dyDescent="0.15">
      <c r="A351" s="207"/>
      <c r="B351" s="207"/>
      <c r="C351" s="207"/>
      <c r="D351" s="208"/>
      <c r="E351" s="209"/>
      <c r="F351" s="207"/>
      <c r="G351" s="210"/>
      <c r="H351" s="132"/>
      <c r="I351" s="210"/>
      <c r="J351" s="207"/>
      <c r="K351" s="207"/>
      <c r="L351" s="131"/>
      <c r="M351" s="162"/>
      <c r="N351" s="149"/>
      <c r="O351" s="149"/>
      <c r="P351" s="149"/>
      <c r="Q351" s="149"/>
      <c r="R351" s="163"/>
      <c r="S351" s="152"/>
      <c r="T351" s="152"/>
      <c r="U351" s="152"/>
      <c r="V351" s="152"/>
      <c r="W351" s="164"/>
      <c r="X351" s="155"/>
      <c r="Y351" s="155"/>
      <c r="Z351" s="155"/>
      <c r="AA351" s="155"/>
      <c r="AB351" s="171"/>
      <c r="AC351" s="165"/>
      <c r="AD351" s="131"/>
      <c r="AE351" s="165"/>
      <c r="AF351" s="131"/>
      <c r="AG351" s="131"/>
      <c r="AH351" s="145"/>
      <c r="AI351" s="145"/>
    </row>
  </sheetData>
  <sheetProtection algorithmName="SHA-512" hashValue="D3SxttttIEgz4xfHIoO8axkLRhzy6EcZgrLwUmxGt3B6VKNstr6vJJ1p/Ce9v4MKaE84o3upncEynvHcV2WnMg==" saltValue="HAUkKBalQ1xZZk0Dm93pSA==" spinCount="100000" sheet="1" objects="1" scenarios="1"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37" priority="39">
      <formula>OR($I3=0,$D3="")</formula>
    </cfRule>
  </conditionalFormatting>
  <conditionalFormatting sqref="K311:AB312 K29:X29 Z29:AB29 K30:AB32 K33:W33 Z33:AB33 K3:AB28 K34:AB43 K44:N45 P44:AB45 K46:AB48 K50:AB280 K49:V49 AA49:AB49">
    <cfRule type="expression" dxfId="36" priority="38">
      <formula>$I3=0</formula>
    </cfRule>
  </conditionalFormatting>
  <conditionalFormatting sqref="AD311:AG312 AD3:AG280">
    <cfRule type="expression" dxfId="35" priority="37">
      <formula>$AC3&lt;&gt;"Oui"</formula>
    </cfRule>
  </conditionalFormatting>
  <conditionalFormatting sqref="L3:L280 L311:L312">
    <cfRule type="cellIs" dxfId="34" priority="35" operator="between">
      <formula>1</formula>
      <formula>250</formula>
    </cfRule>
  </conditionalFormatting>
  <conditionalFormatting sqref="K3:K280 K311:K312">
    <cfRule type="expression" dxfId="33" priority="33">
      <formula>AND($L3&gt;0,$L3&lt;&gt;"")</formula>
    </cfRule>
    <cfRule type="expression" dxfId="32" priority="34">
      <formula>$I3&gt;0</formula>
    </cfRule>
  </conditionalFormatting>
  <conditionalFormatting sqref="H311:H312 E311:F312 A311:C312 H3:H280 A3:C11 E3:F11 E13:F280 A13:C280">
    <cfRule type="expression" dxfId="31" priority="32">
      <formula>AND($D3&lt;&gt;"",A3="")</formula>
    </cfRule>
  </conditionalFormatting>
  <conditionalFormatting sqref="O311:P312 O3:P43 O46:P280 P44:P45">
    <cfRule type="expression" dxfId="30" priority="28">
      <formula>OR($M3="",$M3="Espèces",$M3="Indemnisation",$M3="Pass'Sport",$M3="Carte Bleue")</formula>
    </cfRule>
  </conditionalFormatting>
  <conditionalFormatting sqref="T3:U280 T311:U312">
    <cfRule type="expression" dxfId="29" priority="27">
      <formula>OR($R3="",$R3="Espèces",$R3="Indemnisation",$R3="Pass'Sport",$R3="Carte Bleue")</formula>
    </cfRule>
  </conditionalFormatting>
  <conditionalFormatting sqref="Y3:Z28 Y311:Z312 Y30:Z32 Z29 Y34:Z48 Z33 Y50:Z280">
    <cfRule type="expression" dxfId="28" priority="29">
      <formula>OR($W3="",$W3="Espèces",$W3="Indemnisation",$W3="Pass'Sport",$W3="Carte Bleue")</formula>
    </cfRule>
  </conditionalFormatting>
  <conditionalFormatting sqref="N3:N280 Q3:Q280 Q311:Q312 N311:N312">
    <cfRule type="expression" dxfId="27" priority="26">
      <formula>$M3=""</formula>
    </cfRule>
  </conditionalFormatting>
  <conditionalFormatting sqref="S3:S280 V3:V280 V311:V312 S311:S312">
    <cfRule type="expression" dxfId="26" priority="25">
      <formula>$R3=""</formula>
    </cfRule>
  </conditionalFormatting>
  <conditionalFormatting sqref="X3:X32 AA3:AA280 AA311:AA312 X311:X312 X34:X48 X50:X280">
    <cfRule type="expression" dxfId="25" priority="24">
      <formula>$W3=""</formula>
    </cfRule>
  </conditionalFormatting>
  <conditionalFormatting sqref="J281:J310">
    <cfRule type="expression" dxfId="24" priority="23">
      <formula>OR($I281=0,$D281="")</formula>
    </cfRule>
  </conditionalFormatting>
  <conditionalFormatting sqref="K281:AB310">
    <cfRule type="expression" dxfId="23" priority="22">
      <formula>$I281=0</formula>
    </cfRule>
  </conditionalFormatting>
  <conditionalFormatting sqref="AD281:AG310">
    <cfRule type="expression" dxfId="22" priority="21">
      <formula>$AC281&lt;&gt;"Oui"</formula>
    </cfRule>
  </conditionalFormatting>
  <conditionalFormatting sqref="L281:L310">
    <cfRule type="cellIs" dxfId="21" priority="20" operator="between">
      <formula>1</formula>
      <formula>250</formula>
    </cfRule>
  </conditionalFormatting>
  <conditionalFormatting sqref="K281:K310">
    <cfRule type="expression" dxfId="20" priority="18">
      <formula>AND($L281&gt;0,$L281&lt;&gt;"")</formula>
    </cfRule>
    <cfRule type="expression" dxfId="19" priority="19">
      <formula>$I281&gt;0</formula>
    </cfRule>
  </conditionalFormatting>
  <conditionalFormatting sqref="A281:C310 E281:F310 H281:H310">
    <cfRule type="expression" dxfId="18" priority="17">
      <formula>AND($D281&lt;&gt;"",A281="")</formula>
    </cfRule>
  </conditionalFormatting>
  <conditionalFormatting sqref="O281:P310">
    <cfRule type="expression" dxfId="17" priority="15">
      <formula>OR($M281="",$M281="Espèces",$M281="Indemnisation",$M281="Pass'Sport",$M281="Carte Bleue")</formula>
    </cfRule>
  </conditionalFormatting>
  <conditionalFormatting sqref="T281:U310">
    <cfRule type="expression" dxfId="16" priority="14">
      <formula>OR($R281="",$R281="Espèces",$R281="Indemnisation",$R281="Pass'Sport",$R281="Carte Bleue")</formula>
    </cfRule>
  </conditionalFormatting>
  <conditionalFormatting sqref="Y281:Z310">
    <cfRule type="expression" dxfId="15" priority="16">
      <formula>OR($W281="",$W281="Espèces",$W281="Indemnisation",$W281="Pass'Sport",$W281="Carte Bleue")</formula>
    </cfRule>
  </conditionalFormatting>
  <conditionalFormatting sqref="N281:N310 Q281:Q310">
    <cfRule type="expression" dxfId="14" priority="13">
      <formula>$M281=""</formula>
    </cfRule>
  </conditionalFormatting>
  <conditionalFormatting sqref="S281:S310 V281:V310">
    <cfRule type="expression" dxfId="13" priority="12">
      <formula>$R281=""</formula>
    </cfRule>
  </conditionalFormatting>
  <conditionalFormatting sqref="X281:X310 AA281:AA310">
    <cfRule type="expression" dxfId="12" priority="11">
      <formula>$W281=""</formula>
    </cfRule>
  </conditionalFormatting>
  <conditionalFormatting sqref="AH3:AH312">
    <cfRule type="expression" dxfId="11" priority="10">
      <formula>AND($D3&lt;&gt;"",$AH3="")</formula>
    </cfRule>
  </conditionalFormatting>
  <conditionalFormatting sqref="A12:C12 E12:F12">
    <cfRule type="expression" dxfId="10" priority="9">
      <formula>AND($D12&lt;&gt;"",A12="")</formula>
    </cfRule>
  </conditionalFormatting>
  <conditionalFormatting sqref="S29">
    <cfRule type="expression" dxfId="9" priority="8">
      <formula>$M29=""</formula>
    </cfRule>
  </conditionalFormatting>
  <conditionalFormatting sqref="X29">
    <cfRule type="expression" dxfId="8" priority="7">
      <formula>$M29=""</formula>
    </cfRule>
  </conditionalFormatting>
  <conditionalFormatting sqref="T29">
    <cfRule type="expression" dxfId="7" priority="6">
      <formula>OR($M29="",$M29="Espèces",$M29="Indemnisation",$M29="Pass'Sport",$M29="Carte Bleue")</formula>
    </cfRule>
  </conditionalFormatting>
  <conditionalFormatting sqref="T33">
    <cfRule type="expression" dxfId="6" priority="5">
      <formula>OR($M33="",$M33="Espèces",$M33="Indemnisation",$M33="Pass'Sport",$M33="Carte Bleue")</formula>
    </cfRule>
  </conditionalFormatting>
  <conditionalFormatting sqref="S33">
    <cfRule type="expression" dxfId="5" priority="4">
      <formula>$M33=""</formula>
    </cfRule>
  </conditionalFormatting>
  <conditionalFormatting sqref="T41">
    <cfRule type="expression" dxfId="4" priority="3">
      <formula>OR($M41="",$M41="Espèces",$M41="Indemnisation",$M41="Pass'Sport",$M41="Carte Bleue")</formula>
    </cfRule>
  </conditionalFormatting>
  <conditionalFormatting sqref="O44">
    <cfRule type="expression" dxfId="3" priority="41">
      <formula>$I45=0</formula>
    </cfRule>
  </conditionalFormatting>
  <conditionalFormatting sqref="O44">
    <cfRule type="expression" dxfId="2" priority="43">
      <formula>OR($M45="",$M45="Espèces",$M45="Indemnisation",$M45="Pass'Sport",$M45="Carte Bleue")</formula>
    </cfRule>
  </conditionalFormatting>
  <conditionalFormatting sqref="T49:U49">
    <cfRule type="expression" dxfId="1" priority="2">
      <formula>OR($M49="",$M49="Espèces",$M49="Indemnisation",$M49="Pass'Sport",$M49="Carte Bleue")</formula>
    </cfRule>
  </conditionalFormatting>
  <conditionalFormatting sqref="S49">
    <cfRule type="expression" dxfId="0" priority="1">
      <formula>$M49=""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0"/>
  <headerFooter alignWithMargins="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2022-07-06T18:44:35Z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