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33F90C3F-C6EA-CC46-8791-5C892E49A157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L112" i="1" s="1"/>
  <c r="AD108" i="1"/>
  <c r="K108" i="1"/>
  <c r="G108" i="1"/>
  <c r="I108" i="1" s="1"/>
  <c r="L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L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L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K297" i="1"/>
  <c r="G297" i="1"/>
  <c r="I297" i="1" s="1"/>
  <c r="L297" i="1" s="1"/>
  <c r="AD296" i="1"/>
  <c r="K296" i="1"/>
  <c r="G296" i="1"/>
  <c r="I296" i="1" s="1"/>
  <c r="L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AD289" i="1"/>
  <c r="G289" i="1"/>
  <c r="I289" i="1" s="1"/>
  <c r="K289" i="1"/>
  <c r="AD288" i="1"/>
  <c r="G288" i="1"/>
  <c r="I288" i="1" s="1"/>
  <c r="K288" i="1"/>
  <c r="AD287" i="1"/>
  <c r="G287" i="1"/>
  <c r="I287" i="1" s="1"/>
  <c r="K287" i="1"/>
  <c r="AD286" i="1"/>
  <c r="G286" i="1"/>
  <c r="I286" i="1" s="1"/>
  <c r="K286" i="1"/>
  <c r="AD285" i="1"/>
  <c r="G285" i="1"/>
  <c r="I285" i="1" s="1"/>
  <c r="K285" i="1"/>
  <c r="AD284" i="1"/>
  <c r="G284" i="1"/>
  <c r="I284" i="1" s="1"/>
  <c r="K284" i="1"/>
  <c r="AD283" i="1"/>
  <c r="G283" i="1"/>
  <c r="I283" i="1" s="1"/>
  <c r="K283" i="1"/>
  <c r="AD282" i="1"/>
  <c r="G282" i="1"/>
  <c r="I282" i="1" s="1"/>
  <c r="K282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K22" i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8" i="1"/>
  <c r="I28" i="1" s="1"/>
  <c r="K28" i="1"/>
  <c r="AD28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36" i="1"/>
  <c r="I36" i="1" s="1"/>
  <c r="K36" i="1"/>
  <c r="AD36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L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48" i="1"/>
  <c r="I48" i="1" s="1"/>
  <c r="K48" i="1"/>
  <c r="AD4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61" i="1"/>
  <c r="I61" i="1" s="1"/>
  <c r="K61" i="1"/>
  <c r="AD61" i="1"/>
  <c r="G62" i="1"/>
  <c r="I62" i="1" s="1"/>
  <c r="L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L67" i="1" s="1"/>
  <c r="AD67" i="1"/>
  <c r="G68" i="1"/>
  <c r="I68" i="1" s="1"/>
  <c r="K68" i="1"/>
  <c r="AD68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72" i="1"/>
  <c r="I72" i="1" s="1"/>
  <c r="K72" i="1"/>
  <c r="AD72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L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I105" i="1" s="1"/>
  <c r="K105" i="1"/>
  <c r="AD105" i="1"/>
  <c r="G109" i="1"/>
  <c r="I109" i="1" s="1"/>
  <c r="L109" i="1" s="1"/>
  <c r="K109" i="1"/>
  <c r="AD109" i="1"/>
  <c r="G110" i="1"/>
  <c r="I110" i="1" s="1"/>
  <c r="K110" i="1"/>
  <c r="L110" i="1" s="1"/>
  <c r="AD110" i="1"/>
  <c r="G111" i="1"/>
  <c r="I111" i="1" s="1"/>
  <c r="K111" i="1"/>
  <c r="AD111" i="1"/>
  <c r="G113" i="1"/>
  <c r="I113" i="1" s="1"/>
  <c r="K113" i="1"/>
  <c r="AD113" i="1"/>
  <c r="G114" i="1"/>
  <c r="I114" i="1" s="1"/>
  <c r="L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L119" i="1" s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124" i="1"/>
  <c r="I124" i="1" s="1"/>
  <c r="K124" i="1"/>
  <c r="AD124" i="1"/>
  <c r="G125" i="1"/>
  <c r="I125" i="1" s="1"/>
  <c r="K125" i="1"/>
  <c r="AD125" i="1"/>
  <c r="G126" i="1"/>
  <c r="I126" i="1" s="1"/>
  <c r="L126" i="1" s="1"/>
  <c r="K126" i="1"/>
  <c r="AD126" i="1"/>
  <c r="G127" i="1"/>
  <c r="I127" i="1" s="1"/>
  <c r="K127" i="1"/>
  <c r="L127" i="1" s="1"/>
  <c r="AD127" i="1"/>
  <c r="G128" i="1"/>
  <c r="I128" i="1" s="1"/>
  <c r="K128" i="1"/>
  <c r="AD128" i="1"/>
  <c r="G129" i="1"/>
  <c r="I129" i="1" s="1"/>
  <c r="K129" i="1"/>
  <c r="AD129" i="1"/>
  <c r="G130" i="1"/>
  <c r="I130" i="1" s="1"/>
  <c r="L130" i="1" s="1"/>
  <c r="K130" i="1"/>
  <c r="AD130" i="1"/>
  <c r="G131" i="1"/>
  <c r="I131" i="1" s="1"/>
  <c r="K131" i="1"/>
  <c r="AD131" i="1"/>
  <c r="G132" i="1"/>
  <c r="I132" i="1" s="1"/>
  <c r="K132" i="1"/>
  <c r="AD13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L143" i="1" s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L147" i="1" s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L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L190" i="1" s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194" i="1"/>
  <c r="I194" i="1" s="1"/>
  <c r="K194" i="1"/>
  <c r="AD194" i="1"/>
  <c r="G195" i="1"/>
  <c r="I195" i="1" s="1"/>
  <c r="L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L198" i="1" s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L202" i="1" s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212" i="1"/>
  <c r="I212" i="1" s="1"/>
  <c r="K212" i="1"/>
  <c r="AD212" i="1"/>
  <c r="G213" i="1"/>
  <c r="I213" i="1" s="1"/>
  <c r="L213" i="1" s="1"/>
  <c r="K213" i="1"/>
  <c r="AD213" i="1"/>
  <c r="G214" i="1"/>
  <c r="I214" i="1" s="1"/>
  <c r="K214" i="1"/>
  <c r="AD214" i="1"/>
  <c r="G215" i="1"/>
  <c r="I215" i="1" s="1"/>
  <c r="K215" i="1"/>
  <c r="AD215" i="1"/>
  <c r="G216" i="1"/>
  <c r="I216" i="1" s="1"/>
  <c r="K216" i="1"/>
  <c r="AD216" i="1"/>
  <c r="G217" i="1"/>
  <c r="I217" i="1" s="1"/>
  <c r="K217" i="1"/>
  <c r="AD217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22" i="1"/>
  <c r="I222" i="1" s="1"/>
  <c r="K222" i="1"/>
  <c r="L222" i="1" s="1"/>
  <c r="AD222" i="1"/>
  <c r="G223" i="1"/>
  <c r="I223" i="1" s="1"/>
  <c r="K223" i="1"/>
  <c r="AD223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L226" i="1" s="1"/>
  <c r="AD226" i="1"/>
  <c r="G227" i="1"/>
  <c r="I227" i="1" s="1"/>
  <c r="K227" i="1"/>
  <c r="AD227" i="1"/>
  <c r="G228" i="1"/>
  <c r="I228" i="1" s="1"/>
  <c r="K228" i="1"/>
  <c r="AD228" i="1"/>
  <c r="G229" i="1"/>
  <c r="I229" i="1" s="1"/>
  <c r="L229" i="1" s="1"/>
  <c r="K229" i="1"/>
  <c r="AD229" i="1"/>
  <c r="G230" i="1"/>
  <c r="I230" i="1" s="1"/>
  <c r="K230" i="1"/>
  <c r="L230" i="1" s="1"/>
  <c r="AD230" i="1"/>
  <c r="G231" i="1"/>
  <c r="I231" i="1" s="1"/>
  <c r="K231" i="1"/>
  <c r="AD231" i="1"/>
  <c r="G232" i="1"/>
  <c r="I232" i="1" s="1"/>
  <c r="K232" i="1"/>
  <c r="AD232" i="1"/>
  <c r="G233" i="1"/>
  <c r="I233" i="1" s="1"/>
  <c r="K233" i="1"/>
  <c r="AD233" i="1"/>
  <c r="G234" i="1"/>
  <c r="I234" i="1" s="1"/>
  <c r="K234" i="1"/>
  <c r="AD234" i="1"/>
  <c r="G235" i="1"/>
  <c r="I235" i="1" s="1"/>
  <c r="K235" i="1"/>
  <c r="AD235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L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L253" i="1" s="1"/>
  <c r="K253" i="1"/>
  <c r="AD253" i="1"/>
  <c r="G254" i="1"/>
  <c r="I254" i="1" s="1"/>
  <c r="K254" i="1"/>
  <c r="L254" i="1" s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65" i="1"/>
  <c r="I265" i="1" s="1"/>
  <c r="K265" i="1"/>
  <c r="AD265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271" i="1"/>
  <c r="I271" i="1" s="1"/>
  <c r="K271" i="1"/>
  <c r="AD271" i="1"/>
  <c r="G272" i="1"/>
  <c r="I272" i="1" s="1"/>
  <c r="K272" i="1"/>
  <c r="AD272" i="1"/>
  <c r="G273" i="1"/>
  <c r="I273" i="1" s="1"/>
  <c r="K273" i="1"/>
  <c r="AD273" i="1"/>
  <c r="G274" i="1"/>
  <c r="I274" i="1" s="1"/>
  <c r="K274" i="1"/>
  <c r="AD274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312" i="1"/>
  <c r="A318" i="1"/>
  <c r="A319" i="1"/>
  <c r="X313" i="1"/>
  <c r="N313" i="1"/>
  <c r="S313" i="1"/>
  <c r="L90" i="1"/>
  <c r="L171" i="1"/>
  <c r="L83" i="1"/>
  <c r="L22" i="1"/>
  <c r="L86" i="1"/>
  <c r="L101" i="1"/>
  <c r="L135" i="1"/>
  <c r="L8" i="1"/>
  <c r="L37" i="1"/>
  <c r="L9" i="1"/>
  <c r="L36" i="1"/>
  <c r="L156" i="1"/>
  <c r="L136" i="1"/>
  <c r="L32" i="1"/>
  <c r="L118" i="1"/>
  <c r="L157" i="1"/>
  <c r="L113" i="1"/>
  <c r="L41" i="1"/>
  <c r="L33" i="1"/>
  <c r="L29" i="1"/>
  <c r="L25" i="1"/>
  <c r="L28" i="1"/>
  <c r="L85" i="1"/>
  <c r="L89" i="1"/>
  <c r="L93" i="1"/>
  <c r="L97" i="1"/>
  <c r="L107" i="1"/>
  <c r="L170" i="1"/>
  <c r="L122" i="1"/>
  <c r="L111" i="1"/>
  <c r="L120" i="1"/>
  <c r="L59" i="1"/>
  <c r="L39" i="1"/>
  <c r="L26" i="1"/>
  <c r="L21" i="1"/>
  <c r="L17" i="1"/>
  <c r="L15" i="1"/>
  <c r="L163" i="1"/>
  <c r="L131" i="1"/>
  <c r="L123" i="1"/>
  <c r="L115" i="1"/>
  <c r="L102" i="1"/>
  <c r="L64" i="1"/>
  <c r="L60" i="1"/>
  <c r="L31" i="1"/>
  <c r="L124" i="1"/>
  <c r="L104" i="1"/>
  <c r="L76" i="1"/>
  <c r="L140" i="1"/>
  <c r="L65" i="1"/>
  <c r="L160" i="1"/>
  <c r="L144" i="1"/>
  <c r="L12" i="1"/>
  <c r="L237" i="1"/>
  <c r="L79" i="1"/>
  <c r="L78" i="1"/>
  <c r="L14" i="1"/>
  <c r="L56" i="1"/>
  <c r="L116" i="1"/>
  <c r="L175" i="1"/>
  <c r="L82" i="1"/>
  <c r="L24" i="1"/>
  <c r="L57" i="1"/>
  <c r="L16" i="1"/>
  <c r="L50" i="1"/>
  <c r="L191" i="1"/>
  <c r="L128" i="1"/>
  <c r="L47" i="1"/>
  <c r="L34" i="1"/>
  <c r="L30" i="1"/>
  <c r="L19" i="1"/>
  <c r="L258" i="1"/>
  <c r="L159" i="1"/>
  <c r="L137" i="1"/>
  <c r="L63" i="1"/>
  <c r="L35" i="1"/>
  <c r="L45" i="1"/>
  <c r="L11" i="1"/>
  <c r="L7" i="1"/>
  <c r="L103" i="1"/>
  <c r="L48" i="1"/>
  <c r="L87" i="1"/>
  <c r="L91" i="1"/>
  <c r="L95" i="1"/>
  <c r="L99" i="1"/>
  <c r="L172" i="1"/>
  <c r="L84" i="1"/>
  <c r="L88" i="1"/>
  <c r="L92" i="1"/>
  <c r="L96" i="1"/>
  <c r="L100" i="1"/>
  <c r="L106" i="1"/>
  <c r="L266" i="1" l="1"/>
  <c r="L246" i="1"/>
  <c r="L72" i="1"/>
  <c r="L68" i="1"/>
  <c r="L61" i="1"/>
  <c r="L53" i="1"/>
  <c r="L49" i="1"/>
  <c r="L283" i="1"/>
  <c r="L287" i="1"/>
  <c r="L291" i="1"/>
  <c r="L238" i="1"/>
  <c r="L214" i="1"/>
  <c r="L206" i="1"/>
  <c r="L186" i="1"/>
  <c r="L178" i="1"/>
  <c r="L275" i="1"/>
  <c r="L271" i="1"/>
  <c r="L267" i="1"/>
  <c r="L264" i="1"/>
  <c r="L263" i="1"/>
  <c r="L259" i="1"/>
  <c r="L255" i="1"/>
  <c r="L251" i="1"/>
  <c r="L247" i="1"/>
  <c r="L243" i="1"/>
  <c r="L239" i="1"/>
  <c r="L235" i="1"/>
  <c r="L231" i="1"/>
  <c r="L227" i="1"/>
  <c r="L219" i="1"/>
  <c r="L215" i="1"/>
  <c r="L211" i="1"/>
  <c r="L207" i="1"/>
  <c r="L203" i="1"/>
  <c r="L199" i="1"/>
  <c r="L183" i="1"/>
  <c r="L179" i="1"/>
  <c r="L152" i="1"/>
  <c r="L148" i="1"/>
  <c r="L132" i="1"/>
  <c r="L75" i="1"/>
  <c r="L295" i="1"/>
  <c r="L209" i="1"/>
  <c r="L189" i="1"/>
  <c r="L294" i="1"/>
  <c r="L4" i="1"/>
  <c r="L274" i="1"/>
  <c r="L273" i="1"/>
  <c r="L270" i="1"/>
  <c r="L269" i="1"/>
  <c r="L181" i="1"/>
  <c r="L73" i="1"/>
  <c r="L69" i="1"/>
  <c r="L286" i="1"/>
  <c r="L290" i="1"/>
  <c r="L280" i="1"/>
  <c r="L5" i="1"/>
  <c r="L278" i="1"/>
  <c r="L262" i="1"/>
  <c r="L250" i="1"/>
  <c r="L242" i="1"/>
  <c r="L234" i="1"/>
  <c r="L218" i="1"/>
  <c r="L210" i="1"/>
  <c r="L194" i="1"/>
  <c r="L182" i="1"/>
  <c r="L155" i="1"/>
  <c r="L151" i="1"/>
  <c r="L139" i="1"/>
  <c r="L74" i="1"/>
  <c r="L70" i="1"/>
  <c r="L55" i="1"/>
  <c r="L51" i="1"/>
  <c r="L43" i="1"/>
  <c r="L27" i="1"/>
  <c r="L23" i="1"/>
  <c r="L20" i="1"/>
  <c r="L18" i="1"/>
  <c r="L285" i="1"/>
  <c r="L289" i="1"/>
  <c r="L223" i="1"/>
  <c r="L187" i="1"/>
  <c r="L71" i="1"/>
  <c r="L52" i="1"/>
  <c r="L44" i="1"/>
  <c r="L40" i="1"/>
  <c r="L276" i="1"/>
  <c r="L272" i="1"/>
  <c r="L268" i="1"/>
  <c r="L265" i="1"/>
  <c r="L257" i="1"/>
  <c r="L241" i="1"/>
  <c r="L240" i="1"/>
  <c r="L233" i="1"/>
  <c r="L225" i="1"/>
  <c r="L221" i="1"/>
  <c r="L217" i="1"/>
  <c r="L201" i="1"/>
  <c r="L197" i="1"/>
  <c r="L193" i="1"/>
  <c r="L188" i="1"/>
  <c r="L185" i="1"/>
  <c r="L184" i="1"/>
  <c r="L180" i="1"/>
  <c r="L176" i="1"/>
  <c r="L162" i="1"/>
  <c r="L161" i="1"/>
  <c r="L158" i="1"/>
  <c r="L153" i="1"/>
  <c r="L150" i="1"/>
  <c r="L149" i="1"/>
  <c r="L146" i="1"/>
  <c r="L145" i="1"/>
  <c r="L142" i="1"/>
  <c r="L141" i="1"/>
  <c r="L138" i="1"/>
  <c r="L134" i="1"/>
  <c r="L133" i="1"/>
  <c r="L129" i="1"/>
  <c r="L125" i="1"/>
  <c r="L121" i="1"/>
  <c r="L117" i="1"/>
  <c r="L105" i="1"/>
  <c r="L81" i="1"/>
  <c r="L80" i="1"/>
  <c r="L66" i="1"/>
  <c r="L58" i="1"/>
  <c r="L54" i="1"/>
  <c r="L46" i="1"/>
  <c r="L38" i="1"/>
  <c r="L13" i="1"/>
  <c r="L10" i="1"/>
  <c r="L6" i="1"/>
  <c r="L284" i="1"/>
  <c r="L292" i="1"/>
  <c r="L252" i="1"/>
  <c r="L236" i="1"/>
  <c r="L224" i="1"/>
  <c r="L212" i="1"/>
  <c r="L204" i="1"/>
  <c r="L192" i="1"/>
  <c r="L256" i="1"/>
  <c r="L248" i="1"/>
  <c r="L228" i="1"/>
  <c r="L216" i="1"/>
  <c r="L208" i="1"/>
  <c r="L196" i="1"/>
  <c r="L177" i="1"/>
  <c r="L260" i="1"/>
  <c r="L244" i="1"/>
  <c r="L232" i="1"/>
  <c r="L220" i="1"/>
  <c r="L200" i="1"/>
  <c r="L261" i="1"/>
  <c r="L245" i="1"/>
  <c r="L205" i="1"/>
  <c r="L282" i="1"/>
  <c r="L288" i="1"/>
  <c r="L293" i="1"/>
  <c r="L281" i="1"/>
  <c r="L3" i="1"/>
  <c r="I313" i="1"/>
  <c r="G325" i="1" s="1"/>
  <c r="K313" i="1"/>
  <c r="AD313" i="1"/>
  <c r="L279" i="1"/>
  <c r="L277" i="1"/>
  <c r="N317" i="1"/>
  <c r="G313" i="1"/>
  <c r="L313" i="1" l="1"/>
  <c r="G3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<sst xmlns="http://schemas.openxmlformats.org/spreadsheetml/2006/main" count="3167" uniqueCount="1092">
  <si>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</si>
  <si>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</si>
  <si>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</si>
  <si>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</si>
  <si>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</si>
  <si>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</si>
  <si>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</si>
  <si>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</si>
  <si>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</si>
  <si>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</si>
  <si>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</si>
  <si>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</si>
  <si>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</si>
  <si>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</si>
  <si>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</si>
  <si>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</si>
  <si>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</si>
  <si>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</si>
  <si>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</si>
  <si>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</si>
  <si>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</si>
  <si>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</si>
  <si>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</si>
  <si>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</si>
  <si>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</si>
  <si>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</si>
  <si>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</si>
  <si>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</si>
  <si>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</si>
  <si>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</si>
  <si>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</si>
  <si>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</si>
  <si>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</si>
  <si>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</si>
  <si>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</si>
  <si>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</si>
  <si>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</si>
  <si>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</si>
  <si>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</si>
  <si>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</si>
  <si>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</si>
  <si>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</si>
  <si>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</si>
  <si>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</si>
  <si>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</si>
  <si>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</si>
  <si>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</si>
  <si>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</si>
  <si>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</si>
  <si>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</si>
  <si>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</si>
  <si>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</si>
  <si>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</si>
  <si>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</si>
  <si>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</si>
  <si>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</si>
  <si>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</si>
  <si>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</si>
  <si>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</si>
  <si>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</si>
  <si>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</si>
  <si>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</si>
  <si>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</si>
  <si>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</si>
  <si>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</si>
  <si>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</si>
  <si>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</si>
  <si>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</si>
  <si>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</si>
  <si>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</si>
  <si>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</si>
  <si>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</si>
  <si>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</si>
  <si>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</si>
  <si>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</si>
  <si>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</si>
  <si>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</si>
  <si>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</si>
  <si>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</si>
  <si>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</si>
  <si>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</si>
  <si>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</si>
  <si>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</si>
  <si>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</si>
  <si>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</si>
  <si>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</si>
  <si>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</si>
  <si>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</si>
  <si>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</si>
  <si>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</si>
  <si>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</si>
  <si>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</si>
  <si>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</si>
  <si>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</si>
  <si>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</si>
  <si>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</si>
  <si>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</si>
  <si>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</si>
  <si>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</si>
  <si>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</si>
  <si>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</si>
  <si>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</si>
  <si>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</si>
  <si>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</si>
  <si>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</si>
  <si>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</si>
  <si>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</si>
  <si>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</si>
  <si>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</si>
  <si>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</si>
  <si>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</si>
  <si>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</si>
  <si>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</si>
  <si>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</si>
  <si>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</si>
  <si>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</si>
  <si>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</si>
  <si>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</si>
  <si>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</si>
  <si>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</si>
  <si>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</si>
  <si>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</si>
  <si>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</si>
  <si>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</si>
  <si>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</si>
  <si>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</si>
  <si>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</si>
  <si>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</si>
  <si>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</si>
  <si>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</si>
  <si>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</si>
  <si>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</si>
  <si>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</si>
  <si>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</si>
  <si>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</si>
  <si>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</si>
  <si>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</si>
  <si>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</si>
  <si>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</si>
  <si>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</si>
  <si>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</si>
  <si>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</si>
  <si>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</si>
  <si>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</si>
  <si>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</si>
  <si>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</si>
  <si>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</si>
  <si>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</si>
  <si>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</si>
  <si>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</si>
  <si>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</si>
  <si>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</si>
  <si>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</si>
  <si>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</si>
  <si>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</si>
  <si>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</si>
  <si>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</si>
  <si>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</si>
  <si>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</si>
  <si>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</si>
  <si>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</si>
  <si>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</si>
  <si>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</si>
  <si>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</si>
  <si>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</si>
  <si>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</si>
  <si>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</si>
  <si>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</si>
  <si>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</si>
  <si>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</si>
  <si>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</si>
  <si>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</si>
  <si>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</si>
  <si>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</si>
  <si>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</si>
  <si>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</si>
  <si>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</si>
  <si>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</si>
  <si>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</si>
  <si>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</si>
  <si>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</si>
  <si>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</si>
  <si>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</si>
  <si>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</si>
  <si>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</si>
  <si>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</si>
  <si>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</si>
  <si>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</si>
  <si>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</si>
  <si>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</si>
  <si>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</si>
  <si>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</si>
  <si>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</si>
  <si>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</si>
  <si>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</si>
  <si>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</si>
  <si>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</si>
  <si>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</si>
  <si>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</si>
  <si>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</si>
  <si>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</si>
  <si>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</si>
  <si>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</si>
  <si>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</si>
  <si>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</si>
  <si>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</si>
  <si>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</si>
  <si>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</si>
  <si>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</si>
  <si>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</si>
  <si>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</si>
  <si>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</si>
  <si>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</si>
  <si>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</si>
  <si>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</si>
  <si>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</si>
  <si>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</si>
  <si>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</si>
  <si>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</si>
  <si>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</si>
  <si>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</si>
  <si>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</si>
  <si>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</si>
  <si>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</si>
  <si>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</si>
  <si>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</si>
  <si>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</si>
  <si>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</si>
  <si>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</si>
  <si>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</si>
  <si>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</si>
  <si>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</si>
  <si>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</si>
  <si>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</si>
  <si>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</si>
  <si>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</si>
  <si>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</si>
  <si>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</si>
  <si>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</si>
  <si>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</si>
  <si>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</si>
  <si>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</si>
  <si>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</si>
  <si>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</si>
  <si>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</si>
  <si>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</si>
  <si>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</si>
  <si>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</si>
  <si>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</si>
  <si>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</si>
  <si>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</si>
  <si>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</si>
  <si>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</si>
  <si>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</si>
  <si>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</si>
  <si>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</si>
  <si>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</si>
  <si>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</si>
  <si>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</si>
  <si>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</si>
  <si>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</si>
  <si>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</si>
  <si>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</si>
  <si>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</si>
  <si>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</si>
  <si>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</si>
  <si>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</si>
  <si>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</si>
  <si>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</si>
  <si>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</si>
  <si>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</si>
  <si>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</si>
  <si>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</si>
  <si>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</si>
  <si>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</si>
  <si>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</si>
  <si>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</si>
  <si>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</si>
  <si>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</si>
  <si>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</si>
  <si>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</si>
  <si>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</si>
  <si>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</si>
  <si>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</si>
  <si>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</si>
  <si>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</si>
  <si>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</si>
  <si>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</si>
  <si>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</si>
  <si>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</si>
  <si>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</si>
  <si>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</si>
  <si>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</si>
  <si>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</si>
  <si>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</si>
  <si>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</si>
  <si>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</si>
  <si>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</si>
  <si>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</si>
  <si>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</si>
  <si>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</si>
  <si>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</si>
  <si>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</si>
  <si>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</si>
  <si>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</si>
  <si>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</si>
  <si>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</si>
  <si>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</si>
  <si>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</si>
  <si>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</si>
  <si>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</si>
  <si>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</si>
  <si>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</si>
  <si>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</si>
  <si>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</si>
  <si>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</si>
  <si>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</si>
  <si>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</si>
  <si>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</si>
  <si>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</si>
  <si>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</si>
  <si>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</si>
  <si>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</si>
  <si>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</si>
  <si>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</si>
  <si>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</si>
  <si>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</si>
  <si>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</si>
  <si>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</si>
  <si>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</si>
  <si>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</si>
  <si>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</si>
  <si>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</si>
  <si>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</si>
  <si>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</si>
  <si>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</si>
  <si>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</si>
  <si>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</si>
  <si>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</si>
  <si>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</si>
  <si>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</si>
  <si>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</si>
  <si>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</si>
  <si>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</si>
  <si>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</si>
  <si>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</si>
  <si>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</si>
  <si>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</si>
  <si>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</si>
  <si>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</si>
  <si>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</si>
  <si>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</si>
  <si>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</si>
  <si>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</si>
  <si>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</si>
  <si>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</si>
  <si>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</si>
  <si>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</si>
  <si>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</si>
  <si>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</si>
  <si>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</si>
  <si>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</si>
  <si>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</si>
  <si>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</si>
  <si>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</si>
  <si>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</si>
  <si>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</si>
  <si>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</si>
  <si>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</si>
  <si>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</si>
  <si>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</si>
  <si>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</si>
  <si>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</si>
  <si>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</si>
  <si>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</si>
  <si>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</si>
  <si>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</si>
  <si>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</si>
  <si>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</si>
  <si>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</si>
  <si>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</si>
  <si>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</si>
  <si>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</si>
  <si>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</si>
  <si>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</si>
  <si>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</si>
  <si>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</si>
  <si>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</si>
  <si>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</si>
  <si>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</si>
  <si>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</si>
  <si>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</si>
  <si>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</si>
  <si>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</si>
  <si>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</si>
  <si>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</si>
  <si>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</si>
  <si>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</si>
  <si>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</si>
  <si>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</si>
  <si>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</si>
  <si>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</si>
  <si>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</si>
  <si>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</si>
  <si>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</si>
  <si>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</si>
  <si>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</si>
  <si>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</si>
  <si>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</si>
  <si>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</si>
  <si>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</si>
  <si>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</si>
  <si>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</si>
  <si>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</si>
  <si>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</si>
  <si>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</si>
  <si>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</si>
  <si>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</si>
  <si>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</si>
  <si>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</si>
  <si>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</si>
  <si>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</si>
  <si>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</si>
  <si>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</si>
  <si>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</si>
  <si>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</si>
  <si>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</si>
  <si>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</si>
  <si>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</si>
  <si>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</si>
  <si>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</si>
  <si>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</si>
  <si>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</si>
  <si>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</si>
  <si>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</si>
  <si>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</si>
  <si>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</si>
  <si>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</si>
  <si>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</si>
  <si>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</si>
  <si>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</si>
  <si>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</si>
  <si>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</si>
  <si>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</si>
  <si>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</si>
  <si>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</si>
  <si>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</si>
  <si>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</si>
  <si>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</si>
  <si>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</si>
  <si>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</si>
  <si>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</si>
  <si>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</si>
  <si>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</si>
  <si>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</si>
  <si>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</si>
  <si>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</si>
  <si>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</si>
  <si>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</si>
  <si>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</si>
  <si>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</si>
  <si>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</si>
  <si>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</si>
  <si>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</si>
  <si>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</si>
  <si>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</si>
  <si>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</si>
  <si>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</si>
  <si>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</si>
  <si>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</si>
  <si>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</si>
  <si>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</si>
  <si>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</si>
  <si>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</si>
  <si>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</si>
  <si>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</si>
  <si>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</si>
  <si>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</si>
  <si>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</si>
  <si>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</si>
  <si>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</si>
  <si>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</si>
  <si>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</si>
  <si>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</si>
  <si>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</si>
  <si>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</si>
  <si>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</si>
  <si>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</si>
  <si>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</si>
  <si>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</si>
  <si>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</si>
  <si>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</si>
  <si>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</si>
  <si>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</si>
  <si>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</si>
  <si>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</si>
  <si>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</si>
  <si>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</si>
  <si>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</si>
  <si>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</si>
  <si>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</si>
  <si>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</si>
  <si>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</si>
  <si>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</si>
  <si>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</si>
  <si>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</si>
  <si>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</si>
  <si>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</si>
  <si>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</si>
  <si>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</si>
  <si>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</si>
  <si>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</si>
  <si>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</si>
  <si>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</si>
  <si>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</si>
  <si>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</si>
  <si>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</si>
  <si>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</si>
  <si>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</si>
  <si>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</si>
  <si>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</si>
  <si>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</si>
  <si>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</si>
  <si>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</si>
  <si>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</si>
  <si>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</si>
  <si>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</si>
  <si>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</si>
  <si>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</si>
  <si>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</si>
  <si>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</si>
  <si>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</si>
  <si>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</si>
  <si>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</si>
  <si>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</si>
  <si>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</si>
  <si>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</si>
  <si>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</si>
  <si>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</si>
  <si>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</si>
  <si>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</si>
  <si>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</si>
  <si>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</si>
  <si>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</si>
  <si>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</si>
  <si>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</si>
  <si>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</si>
  <si>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</si>
  <si>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</si>
  <si>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</si>
  <si>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</si>
  <si>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</si>
  <si>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</si>
  <si>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</si>
  <si>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</si>
  <si>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</si>
  <si>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</si>
  <si>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</si>
  <si>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</si>
  <si>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</si>
  <si>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</si>
  <si>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</si>
  <si>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</si>
  <si>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</si>
  <si>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</si>
  <si>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</si>
  <si>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</si>
  <si>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</si>
  <si>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</si>
  <si>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</si>
  <si>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</si>
  <si>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</si>
  <si>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</si>
  <si>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</si>
  <si>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</si>
  <si>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</si>
  <si>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</si>
  <si>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</si>
  <si>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</si>
  <si>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</si>
  <si>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</si>
  <si>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</si>
  <si>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</si>
  <si>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</si>
  <si>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</si>
  <si>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</si>
  <si>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</si>
  <si>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</si>
  <si>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</si>
  <si>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</si>
  <si>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</si>
  <si>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</si>
  <si>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</si>
  <si>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</si>
  <si>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</si>
  <si>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</si>
  <si>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</si>
  <si>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</si>
  <si>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</si>
  <si>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</si>
  <si>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</si>
  <si>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</si>
  <si>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</si>
  <si>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</si>
  <si>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</si>
  <si>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</si>
  <si>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</si>
  <si>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</si>
  <si>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</si>
  <si>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</si>
  <si>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</si>
  <si>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</si>
  <si>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</si>
  <si>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</si>
  <si>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</si>
  <si>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</si>
  <si>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</si>
  <si>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</si>
  <si>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</si>
  <si>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</si>
  <si>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</si>
  <si>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</si>
  <si>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</si>
  <si>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</si>
  <si>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</si>
  <si>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</si>
  <si>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</si>
  <si>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</si>
  <si>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</si>
  <si>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</si>
  <si>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</si>
  <si>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</si>
  <si>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</si>
  <si>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</si>
  <si>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</si>
  <si>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</si>
  <si>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</si>
  <si>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</si>
  <si>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</si>
  <si>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</si>
  <si>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</si>
  <si>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</si>
  <si>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</si>
  <si>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</si>
  <si>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</si>
  <si>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</si>
  <si>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</si>
  <si>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</si>
  <si>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</si>
  <si>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</si>
  <si>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</si>
  <si>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</si>
  <si>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</si>
  <si>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</si>
  <si>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</si>
  <si>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</si>
  <si>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</si>
  <si>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</si>
  <si>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</si>
  <si>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</si>
  <si>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</si>
  <si>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</si>
  <si>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</si>
  <si>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</si>
  <si>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</si>
  <si>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</si>
  <si>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</si>
  <si>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</si>
  <si>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</si>
  <si>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</si>
  <si>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</si>
  <si>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</si>
  <si>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</si>
  <si>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</si>
  <si>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</si>
  <si>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</si>
  <si>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</si>
  <si>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</si>
  <si>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</si>
  <si>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</si>
  <si>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</si>
  <si>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</si>
  <si>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</si>
  <si>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</si>
  <si>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</si>
  <si>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</si>
  <si>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</si>
  <si>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</si>
  <si>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</si>
  <si>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</si>
  <si>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</si>
  <si>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</si>
  <si>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</si>
  <si>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</si>
  <si>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</si>
  <si>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</si>
  <si>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</si>
  <si>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</si>
  <si>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</si>
  <si>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</si>
  <si>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</si>
  <si>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</si>
  <si>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</si>
  <si>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</si>
  <si>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</si>
  <si>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</si>
  <si>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</si>
  <si>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</si>
  <si>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</si>
  <si>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</si>
  <si>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</si>
  <si>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</si>
  <si>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</si>
  <si>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</si>
  <si>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</si>
  <si>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</si>
  <si>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</si>
  <si>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</si>
  <si>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</si>
  <si>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</si>
  <si>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</si>
  <si>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</si>
  <si>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</si>
  <si>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</si>
  <si>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</si>
  <si>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</si>
  <si>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</si>
  <si>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</si>
  <si>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</si>
  <si>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</si>
  <si>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</si>
  <si>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</si>
  <si>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</si>
  <si>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</si>
  <si>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</si>
  <si>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</si>
  <si>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</si>
  <si>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</si>
  <si>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</si>
  <si>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</si>
  <si>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</si>
  <si>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</si>
  <si>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</si>
  <si>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</si>
  <si>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</si>
  <si>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</si>
  <si>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</si>
  <si>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</si>
  <si>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</si>
  <si>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</si>
  <si>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</si>
  <si>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</si>
  <si>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</si>
  <si>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</si>
  <si>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</si>
  <si>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</si>
  <si>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</si>
  <si>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</si>
  <si>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</si>
  <si>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</si>
  <si>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</si>
  <si>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</si>
  <si>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</si>
  <si>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</si>
  <si>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</si>
  <si>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</si>
  <si>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</si>
  <si>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</si>
  <si>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</si>
  <si>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</si>
  <si>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</si>
  <si>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</si>
  <si>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</si>
  <si>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</si>
  <si>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</si>
  <si>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</si>
  <si>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</si>
  <si>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</si>
  <si>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</si>
  <si>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</si>
  <si>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</si>
  <si>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</si>
  <si>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</si>
  <si>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</si>
  <si>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</si>
  <si>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</si>
  <si>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</si>
  <si>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</si>
  <si>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</si>
  <si>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</si>
  <si>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</si>
  <si>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</si>
  <si>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</si>
  <si>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</si>
  <si>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</si>
  <si>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</si>
  <si>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</si>
  <si>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</si>
  <si>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</si>
  <si>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</si>
  <si>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</si>
  <si>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</si>
  <si>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</si>
  <si>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</si>
  <si>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</si>
  <si>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</si>
  <si>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</si>
  <si>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</si>
  <si>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</si>
  <si>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</si>
  <si>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</si>
  <si>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</si>
  <si>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</si>
  <si>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</si>
  <si>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</si>
  <si>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</si>
  <si>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</si>
  <si>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</si>
  <si>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</si>
  <si>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</si>
  <si>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</si>
  <si>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</si>
  <si>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</si>
  <si>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</si>
  <si>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</si>
  <si>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</si>
  <si>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</si>
  <si>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</si>
  <si>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</si>
  <si>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</si>
  <si>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</si>
  <si>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</si>
  <si>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</si>
  <si>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</si>
  <si>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</si>
  <si>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</si>
  <si>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</si>
  <si>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</si>
  <si>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</si>
  <si>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</si>
  <si>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</si>
  <si>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</si>
  <si>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</si>
  <si>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</si>
  <si>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</si>
  <si>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</si>
  <si>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</si>
  <si>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</si>
  <si>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</si>
  <si>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</si>
  <si>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</si>
  <si>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</si>
  <si>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</si>
  <si>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</si>
  <si>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</si>
  <si>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</si>
  <si>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</si>
  <si>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</si>
  <si>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</si>
  <si>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</si>
  <si>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</si>
  <si>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</si>
  <si>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</si>
  <si>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</si>
  <si>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</si>
  <si>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</si>
  <si>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</si>
  <si>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</si>
  <si>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</si>
  <si>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</si>
  <si>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</si>
  <si>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</si>
  <si>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</si>
  <si>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</si>
  <si>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</si>
  <si>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</si>
  <si>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</si>
  <si>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</si>
  <si>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</si>
  <si>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</si>
  <si>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</si>
  <si>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</si>
  <si>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</si>
  <si>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</si>
  <si>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</si>
  <si>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</si>
  <si>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</si>
  <si>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</si>
  <si>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</si>
  <si>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</si>
  <si>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</si>
  <si>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</si>
  <si>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</si>
  <si>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</si>
  <si>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</si>
  <si>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</si>
  <si>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</si>
  <si>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</si>
  <si>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</si>
  <si>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</si>
  <si>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</si>
  <si>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</si>
  <si>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</si>
  <si>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</si>
  <si>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</si>
  <si>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</si>
  <si>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</si>
  <si>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</si>
  <si>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</si>
  <si>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</si>
  <si>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</si>
  <si>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</si>
  <si>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</si>
  <si>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</si>
  <si>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</si>
  <si>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</si>
  <si>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</si>
  <si>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</si>
  <si>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</si>
  <si>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</si>
  <si>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</si>
  <si>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</si>
  <si>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</si>
  <si>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</si>
  <si>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</si>
  <si>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</si>
  <si>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</si>
  <si>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</si>
  <si>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</si>
  <si>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</si>
  <si>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</si>
  <si>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</si>
  <si>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</si>
  <si>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</si>
  <si>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</si>
  <si>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</si>
  <si>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</si>
  <si>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</si>
  <si>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</si>
  <si>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</si>
  <si>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</si>
  <si>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</si>
  <si>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</si>
  <si>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</si>
  <si>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</si>
  <si>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</si>
  <si>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</si>
  <si>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</si>
  <si>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</si>
  <si>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</si>
  <si>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</si>
  <si>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</si>
  <si>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</si>
  <si>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</si>
  <si>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</si>
  <si>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</si>
  <si>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</si>
  <si>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</si>
  <si>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</si>
  <si>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</si>
  <si>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</si>
  <si>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</si>
  <si>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</si>
  <si>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</si>
  <si>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</si>
  <si>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</si>
  <si>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</si>
  <si>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</si>
  <si>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</si>
  <si>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</si>
  <si>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</si>
  <si>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</si>
  <si>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</si>
  <si>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</si>
  <si>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</si>
  <si>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</si>
  <si>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</si>
  <si>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</si>
  <si>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</si>
  <si>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</si>
  <si>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</si>
  <si>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</si>
  <si>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</si>
  <si>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</si>
  <si>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</si>
  <si>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</si>
  <si>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</si>
  <si>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</si>
  <si>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</si>
  <si>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</si>
  <si>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</si>
  <si>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</si>
  <si>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</si>
  <si>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</si>
  <si>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</si>
  <si>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</si>
  <si>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</si>
  <si>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</si>
  <si>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</si>
  <si>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</si>
  <si>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</si>
  <si>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</si>
  <si>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</si>
  <si>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</si>
  <si>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</si>
  <si>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</si>
  <si>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</si>
  <si>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</si>
  <si>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</si>
  <si>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</si>
  <si>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</si>
  <si>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</si>
  <si>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</si>
  <si>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</si>
  <si>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</si>
  <si>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</si>
  <si>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</si>
  <si>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</si>
  <si>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</si>
  <si>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</si>
  <si>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</si>
  <si>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</si>
  <si>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</si>
  <si>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</si>
  <si>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</si>
  <si>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</si>
  <si>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</si>
  <si>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</si>
  <si>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</si>
  <si>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</si>
  <si>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</si>
  <si>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</si>
  <si>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</si>
  <si>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</si>
  <si>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</si>
  <si>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</si>
  <si>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</si>
  <si>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</si>
  <si>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</si>
  <si>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</si>
  <si>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</si>
  <si>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</si>
  <si>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</si>
  <si>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</si>
  <si>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</si>
  <si>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</si>
  <si>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</si>
  <si>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</si>
  <si>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</si>
  <si>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</si>
  <si>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</si>
  <si>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</si>
  <si>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</si>
  <si>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</si>
  <si>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</si>
  <si>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</si>
  <si>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</si>
  <si>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</si>
  <si>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</si>
  <si>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</si>
  <si>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</si>
  <si>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</si>
  <si>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</si>
  <si>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</si>
  <si>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</si>
  <si>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</si>
  <si>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</si>
  <si>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</si>
  <si>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</si>
  <si>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</si>
  <si>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</si>
  <si>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</si>
  <si>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</si>
  <si>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</si>
  <si>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</si>
  <si>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</si>
  <si>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Validée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</si>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</sst>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92"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75" zoomScaleNormal="70" workbookViewId="0">
      <pane xSplit="9" ySplit="2" topLeftCell="J277" activePane="bottomRight" state="frozen"/>
      <selection activeCell="C1" sqref="C1"/>
      <selection pane="topRight" activeCell="C1" sqref="C1"/>
      <selection pane="bottomLeft" activeCell="C1" sqref="C1"/>
      <selection pane="bottomRight" activeCell="P304" sqref="P304"/>
    </sheetView>
  </sheetViews>
  <sheetFormatPr baseColWidth="10" defaultColWidth="9.1640625" defaultRowHeight="13" x14ac:dyDescent="0.15"/>
  <cols>
    <col min="1" max="1" width="5.5" style="89" customWidth="1"/>
    <col min="2" max="2" width="12.6640625" style="181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6" customWidth="1"/>
    <col min="19" max="19" width="9.6640625" style="227" customWidth="1"/>
    <col min="20" max="20" width="11.6640625" style="227" customWidth="1"/>
    <col min="21" max="21" width="12.6640625" style="227" bestFit="1" customWidth="1"/>
    <col min="22" max="22" width="10.6640625" style="227" customWidth="1"/>
    <col min="23" max="23" width="12.6640625" style="268" customWidth="1"/>
    <col min="24" max="24" width="9.6640625" style="269" customWidth="1"/>
    <col min="25" max="25" width="11.6640625" style="269" customWidth="1"/>
    <col min="26" max="26" width="9.6640625" style="269" customWidth="1"/>
    <col min="27" max="27" width="10.6640625" style="269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280" customWidth="1"/>
    <col min="37" max="16384" width="9.1640625" style="1"/>
  </cols>
  <sheetData>
    <row r="1" spans="1:36" s="2" customFormat="1" ht="14" x14ac:dyDescent="0.15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5" thickBot="1" x14ac:dyDescent="0.2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15">
      <c r="A10" s="14" t="s">
        <v>8</v>
      </c>
      <c r="B10" s="15" t="s">
        <v>7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836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>
        <v>44865</v>
      </c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>
        <v>44865</v>
      </c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460</v>
      </c>
      <c r="S28" s="200">
        <v>50</v>
      </c>
      <c r="T28" s="201" t="s">
        <v>461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495</v>
      </c>
      <c r="L46" s="35">
        <f t="shared" si="9"/>
        <v>-325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 t="s">
        <v>460</v>
      </c>
      <c r="S46" s="200">
        <v>50</v>
      </c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50</v>
      </c>
      <c r="L47" s="35">
        <f t="shared" si="9"/>
        <v>95</v>
      </c>
      <c r="M47" s="37" t="s">
        <v>460</v>
      </c>
      <c r="N47" s="38">
        <v>50</v>
      </c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50</v>
      </c>
      <c r="L48" s="35">
        <f t="shared" si="9"/>
        <v>80</v>
      </c>
      <c r="M48" s="37" t="s">
        <v>460</v>
      </c>
      <c r="N48" s="38">
        <v>50</v>
      </c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1059</v>
      </c>
      <c r="AI63" s="187"/>
      <c r="AJ63" s="187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281</v>
      </c>
      <c r="E68" s="18" t="s">
        <v>283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287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288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289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312</v>
      </c>
      <c r="AI68" s="187"/>
      <c r="AJ68" s="187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341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customHeight="1" x14ac:dyDescent="0.15">
      <c r="A72" s="14" t="s">
        <v>6</v>
      </c>
      <c r="B72" s="15" t="s">
        <v>7</v>
      </c>
      <c r="C72" s="16" t="s">
        <v>47</v>
      </c>
      <c r="D72" s="17" t="s">
        <v>303</v>
      </c>
      <c r="E72" s="18" t="s">
        <v>304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341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315</v>
      </c>
      <c r="AI72" s="187"/>
      <c r="AJ72" s="187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342</v>
      </c>
      <c r="K75" s="34">
        <f t="shared" si="13"/>
        <v>145</v>
      </c>
      <c r="L75" s="35">
        <f t="shared" si="14"/>
        <v>45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 t="s">
        <v>460</v>
      </c>
      <c r="S75" s="200">
        <v>50</v>
      </c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340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150</v>
      </c>
      <c r="L82" s="35">
        <f t="shared" si="14"/>
        <v>20</v>
      </c>
      <c r="M82" s="37" t="s">
        <v>186</v>
      </c>
      <c r="N82" s="38">
        <v>100</v>
      </c>
      <c r="O82" s="150"/>
      <c r="P82" s="146"/>
      <c r="Q82" s="39">
        <v>44763</v>
      </c>
      <c r="R82" s="199" t="s">
        <v>186</v>
      </c>
      <c r="S82" s="200">
        <v>50</v>
      </c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 t="shared" si="11"/>
        <v>220</v>
      </c>
      <c r="H83" s="12" t="s">
        <v>46</v>
      </c>
      <c r="I83" s="33">
        <f t="shared" si="12"/>
        <v>205</v>
      </c>
      <c r="J83" s="11"/>
      <c r="K83" s="34">
        <f t="shared" si="13"/>
        <v>205</v>
      </c>
      <c r="L83" s="35">
        <f t="shared" si="14"/>
        <v>0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customHeight="1" x14ac:dyDescent="0.15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 t="shared" si="11"/>
        <v>220</v>
      </c>
      <c r="H84" s="12" t="s">
        <v>30</v>
      </c>
      <c r="I84" s="169">
        <f t="shared" si="12"/>
        <v>220</v>
      </c>
      <c r="J84" s="11"/>
      <c r="K84" s="170">
        <f t="shared" si="13"/>
        <v>0</v>
      </c>
      <c r="L84" s="171">
        <f t="shared" si="14"/>
        <v>220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customHeight="1" x14ac:dyDescent="0.15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customHeight="1" x14ac:dyDescent="0.15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customHeight="1" x14ac:dyDescent="0.15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817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407</v>
      </c>
      <c r="AI87" s="187" t="s">
        <v>965</v>
      </c>
      <c r="AJ87" s="187"/>
    </row>
    <row r="88" spans="1:36" s="178" customFormat="1" ht="15" customHeight="1" x14ac:dyDescent="0.15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customHeight="1" x14ac:dyDescent="0.15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customHeight="1" x14ac:dyDescent="0.15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customHeight="1" x14ac:dyDescent="0.15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customHeight="1" x14ac:dyDescent="0.15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customHeight="1" x14ac:dyDescent="0.15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customHeight="1" x14ac:dyDescent="0.15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customHeight="1" x14ac:dyDescent="0.15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894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895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customHeight="1" x14ac:dyDescent="0.15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customHeight="1" x14ac:dyDescent="0.15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customHeight="1" x14ac:dyDescent="0.15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customHeight="1" x14ac:dyDescent="0.15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customHeight="1" x14ac:dyDescent="0.15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100</v>
      </c>
      <c r="L100" s="171">
        <f t="shared" si="18"/>
        <v>70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 t="s">
        <v>460</v>
      </c>
      <c r="S100" s="205">
        <v>50</v>
      </c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420</v>
      </c>
      <c r="E103" s="18" t="s">
        <v>419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328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421</v>
      </c>
      <c r="AI103" s="187"/>
      <c r="AJ103" s="187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435</v>
      </c>
      <c r="E104" s="18" t="s">
        <v>423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328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424</v>
      </c>
      <c r="AI104" s="187"/>
      <c r="AJ104" s="187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190</v>
      </c>
      <c r="L105" s="35">
        <f t="shared" si="18"/>
        <v>-20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 t="s">
        <v>460</v>
      </c>
      <c r="S105" s="200">
        <v>50</v>
      </c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948</v>
      </c>
      <c r="AI105" s="187"/>
      <c r="AJ105" s="187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145</v>
      </c>
      <c r="L106" s="35">
        <f t="shared" si="18"/>
        <v>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 t="s">
        <v>460</v>
      </c>
      <c r="S106" s="200">
        <v>50</v>
      </c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948</v>
      </c>
      <c r="AI106" s="187"/>
      <c r="AJ106" s="187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145</v>
      </c>
      <c r="L107" s="35">
        <f t="shared" si="18"/>
        <v>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 t="s">
        <v>460</v>
      </c>
      <c r="S107" s="200">
        <v>50</v>
      </c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948</v>
      </c>
      <c r="AI107" s="187"/>
      <c r="AJ107" s="187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145</v>
      </c>
      <c r="L108" s="35">
        <f t="shared" si="18"/>
        <v>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 t="s">
        <v>460</v>
      </c>
      <c r="S108" s="200">
        <v>50</v>
      </c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948</v>
      </c>
      <c r="AI108" s="187"/>
      <c r="AJ108" s="187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customHeight="1" x14ac:dyDescent="0.15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980</v>
      </c>
      <c r="V117" s="203">
        <v>44863</v>
      </c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 t="s">
        <v>1063</v>
      </c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487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493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506</v>
      </c>
      <c r="E124" s="18" t="s">
        <v>507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850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508</v>
      </c>
      <c r="AI124" s="187" t="s">
        <v>509</v>
      </c>
      <c r="AJ124" s="187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 t="s">
        <v>125</v>
      </c>
      <c r="Q127" s="39">
        <v>44837</v>
      </c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979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541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544</v>
      </c>
      <c r="E132" s="18" t="s">
        <v>545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546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547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548</v>
      </c>
      <c r="AI132" s="187" t="s">
        <v>549</v>
      </c>
      <c r="AJ132" s="187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589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978</v>
      </c>
      <c r="Y143" s="238" t="s">
        <v>592</v>
      </c>
      <c r="Z143" s="239" t="s">
        <v>593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105</v>
      </c>
      <c r="L150" s="35">
        <f t="shared" si="23"/>
        <v>40</v>
      </c>
      <c r="M150" s="37" t="s">
        <v>186</v>
      </c>
      <c r="N150" s="38">
        <v>50</v>
      </c>
      <c r="O150" s="150"/>
      <c r="P150" s="146"/>
      <c r="Q150" s="39">
        <v>44813</v>
      </c>
      <c r="R150" s="199" t="s">
        <v>186</v>
      </c>
      <c r="S150" s="200">
        <v>55</v>
      </c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955</v>
      </c>
      <c r="AI150" s="187"/>
      <c r="AJ150" s="187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75</v>
      </c>
      <c r="L151" s="35">
        <f t="shared" si="23"/>
        <v>145</v>
      </c>
      <c r="M151" s="37" t="s">
        <v>186</v>
      </c>
      <c r="N151" s="38">
        <v>75</v>
      </c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955</v>
      </c>
      <c r="AI151" s="187"/>
      <c r="AJ151" s="187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976</v>
      </c>
      <c r="AI153" s="187" t="s">
        <v>977</v>
      </c>
      <c r="AJ153" s="187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966</v>
      </c>
      <c r="AI154" s="187"/>
      <c r="AJ154" s="187"/>
    </row>
    <row r="155" spans="1:36" s="4" customFormat="1" ht="15" customHeight="1" x14ac:dyDescent="0.15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 t="s">
        <v>1009</v>
      </c>
      <c r="AI155" s="187" t="s">
        <v>1010</v>
      </c>
      <c r="AJ155" s="187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 t="s">
        <v>1014</v>
      </c>
      <c r="AI160" s="187"/>
      <c r="AJ160" s="187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968</v>
      </c>
      <c r="AI161" s="187"/>
      <c r="AJ161" s="187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15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15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15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905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1014</v>
      </c>
      <c r="AI174" s="187"/>
      <c r="AJ174" s="187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972</v>
      </c>
      <c r="AI175" s="187"/>
      <c r="AJ175" s="187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973</v>
      </c>
      <c r="AI176" s="187" t="s">
        <v>974</v>
      </c>
      <c r="AJ176" s="187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975</v>
      </c>
      <c r="AI177" s="187"/>
      <c r="AJ177" s="187"/>
    </row>
    <row r="178" spans="1:36" s="5" customFormat="1" ht="15" customHeight="1" x14ac:dyDescent="0.15">
      <c r="A178" s="14" t="s">
        <v>8</v>
      </c>
      <c r="B178" s="15" t="s">
        <v>7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customHeight="1" x14ac:dyDescent="0.15">
      <c r="A179" s="14" t="s">
        <v>8</v>
      </c>
      <c r="B179" s="15" t="s">
        <v>7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 t="s">
        <v>1058</v>
      </c>
      <c r="AI179" s="187"/>
      <c r="AJ179" s="187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 t="shared" si="29"/>
        <v>160</v>
      </c>
      <c r="H180" s="12" t="s">
        <v>46</v>
      </c>
      <c r="I180" s="33">
        <f t="shared" si="30"/>
        <v>145</v>
      </c>
      <c r="J180" s="11"/>
      <c r="K180" s="34">
        <f t="shared" si="31"/>
        <v>160</v>
      </c>
      <c r="L180" s="35">
        <f t="shared" si="32"/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 t="s">
        <v>1017</v>
      </c>
      <c r="AI180" s="187"/>
      <c r="AJ180" s="187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 t="s">
        <v>1015</v>
      </c>
      <c r="AI181" s="187"/>
      <c r="AJ181" s="187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963</v>
      </c>
      <c r="AI185" s="187"/>
      <c r="AJ185" s="187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961</v>
      </c>
      <c r="AI186" s="187" t="s">
        <v>962</v>
      </c>
      <c r="AJ186" s="187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15">
      <c r="A188" s="14" t="s">
        <v>8</v>
      </c>
      <c r="B188" s="15" t="s">
        <v>63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15">
      <c r="A189" s="14" t="s">
        <v>6</v>
      </c>
      <c r="B189" s="15" t="s">
        <v>63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15">
      <c r="A190" s="14" t="s">
        <v>6</v>
      </c>
      <c r="B190" s="15" t="s">
        <v>7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980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 t="s">
        <v>1060</v>
      </c>
      <c r="AI190" s="187"/>
      <c r="AJ190" s="187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947</v>
      </c>
      <c r="AI191" s="187"/>
      <c r="AJ191" s="187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971</v>
      </c>
      <c r="AI192" s="187"/>
      <c r="AJ192" s="187"/>
    </row>
    <row r="193" spans="1:36" s="5" customFormat="1" ht="15" customHeight="1" x14ac:dyDescent="0.15">
      <c r="A193" s="14" t="s">
        <v>6</v>
      </c>
      <c r="B193" s="15" t="s">
        <v>7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 t="s">
        <v>1050</v>
      </c>
      <c r="AI193" s="187"/>
      <c r="AJ193" s="187"/>
    </row>
    <row r="194" spans="1:36" s="5" customFormat="1" ht="15" customHeight="1" x14ac:dyDescent="0.15">
      <c r="A194" s="14" t="s">
        <v>6</v>
      </c>
      <c r="B194" s="15" t="s">
        <v>7</v>
      </c>
      <c r="C194" s="16" t="s">
        <v>47</v>
      </c>
      <c r="D194" s="17" t="s">
        <v>260</v>
      </c>
      <c r="E194" s="18" t="s">
        <v>749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 t="s">
        <v>1059</v>
      </c>
      <c r="AI194" s="187"/>
      <c r="AJ194" s="187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953</v>
      </c>
      <c r="AI195" s="187"/>
      <c r="AJ195" s="187"/>
    </row>
    <row r="196" spans="1:36" s="4" customFormat="1" ht="15" customHeight="1" x14ac:dyDescent="0.15">
      <c r="A196" s="14" t="s">
        <v>8</v>
      </c>
      <c r="B196" s="15" t="s">
        <v>7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15">
      <c r="A197" s="14" t="s">
        <v>6</v>
      </c>
      <c r="B197" s="15" t="s">
        <v>7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 t="s">
        <v>1054</v>
      </c>
      <c r="AI197" s="187"/>
      <c r="AJ197" s="187"/>
    </row>
    <row r="198" spans="1:36" s="5" customFormat="1" ht="15" customHeight="1" x14ac:dyDescent="0.15">
      <c r="A198" s="14" t="s">
        <v>6</v>
      </c>
      <c r="B198" s="15" t="s">
        <v>7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 t="s">
        <v>1053</v>
      </c>
      <c r="AI198" s="187"/>
      <c r="AJ198" s="187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818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15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 t="s">
        <v>1004</v>
      </c>
      <c r="AI201" s="187" t="s">
        <v>1005</v>
      </c>
      <c r="AJ201" s="187"/>
    </row>
    <row r="202" spans="1:36" s="5" customFormat="1" ht="15" customHeight="1" x14ac:dyDescent="0.15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 t="s">
        <v>1048</v>
      </c>
      <c r="AI202" s="187"/>
      <c r="AJ202" s="187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952</v>
      </c>
      <c r="AI203" s="187"/>
      <c r="AJ203" s="187"/>
    </row>
    <row r="204" spans="1:36" s="4" customFormat="1" ht="15" customHeight="1" x14ac:dyDescent="0.15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775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946</v>
      </c>
      <c r="AI204" s="187"/>
      <c r="AJ204" s="187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822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964</v>
      </c>
      <c r="AI205" s="187"/>
      <c r="AJ205" s="187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 t="s">
        <v>1017</v>
      </c>
      <c r="AI206" s="187"/>
      <c r="AJ206" s="187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170</v>
      </c>
      <c r="L207" s="35">
        <f t="shared" ref="L207:L238" si="37">IF(D207="","",I207-K207)</f>
        <v>0</v>
      </c>
      <c r="M207" s="37" t="s">
        <v>186</v>
      </c>
      <c r="N207" s="38">
        <v>70</v>
      </c>
      <c r="O207" s="150"/>
      <c r="P207" s="146"/>
      <c r="Q207" s="39">
        <v>44831</v>
      </c>
      <c r="R207" s="199" t="s">
        <v>186</v>
      </c>
      <c r="S207" s="200">
        <v>50</v>
      </c>
      <c r="T207" s="201"/>
      <c r="U207" s="202"/>
      <c r="V207" s="203"/>
      <c r="W207" s="236" t="s">
        <v>460</v>
      </c>
      <c r="X207" s="237">
        <v>50</v>
      </c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967</v>
      </c>
      <c r="AI207" s="187"/>
      <c r="AJ207" s="187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949</v>
      </c>
      <c r="AI208" s="187"/>
      <c r="AJ208" s="187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>
        <v>44853</v>
      </c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956</v>
      </c>
      <c r="AI209" s="187" t="s">
        <v>957</v>
      </c>
      <c r="AJ209" s="187"/>
    </row>
    <row r="210" spans="1:36" s="4" customFormat="1" ht="15" customHeight="1" x14ac:dyDescent="0.15">
      <c r="A210" s="14" t="s">
        <v>6</v>
      </c>
      <c r="B210" s="15" t="s">
        <v>7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 t="s">
        <v>1051</v>
      </c>
      <c r="AI210" s="187"/>
      <c r="AJ210" s="187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969</v>
      </c>
      <c r="AI211" s="187" t="s">
        <v>970</v>
      </c>
      <c r="AJ211" s="187"/>
    </row>
    <row r="212" spans="1:36" s="4" customFormat="1" ht="15" customHeight="1" x14ac:dyDescent="0.15">
      <c r="A212" s="14" t="s">
        <v>6</v>
      </c>
      <c r="B212" s="15" t="s">
        <v>7</v>
      </c>
      <c r="C212" s="16" t="s">
        <v>47</v>
      </c>
      <c r="D212" s="17" t="s">
        <v>794</v>
      </c>
      <c r="E212" s="18" t="s">
        <v>796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969</v>
      </c>
      <c r="AI212" s="187" t="s">
        <v>970</v>
      </c>
      <c r="AJ212" s="187"/>
    </row>
    <row r="213" spans="1:36" s="4" customFormat="1" ht="15" customHeight="1" x14ac:dyDescent="0.15">
      <c r="A213" s="14" t="s">
        <v>8</v>
      </c>
      <c r="B213" s="15" t="s">
        <v>7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 t="s">
        <v>1046</v>
      </c>
      <c r="AI213" s="187"/>
      <c r="AJ213" s="187"/>
    </row>
    <row r="214" spans="1:36" s="4" customFormat="1" ht="15" customHeight="1" x14ac:dyDescent="0.15">
      <c r="A214" s="14" t="s">
        <v>8</v>
      </c>
      <c r="B214" s="15" t="s">
        <v>7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15">
      <c r="A215" s="14" t="s">
        <v>6</v>
      </c>
      <c r="B215" s="15" t="s">
        <v>7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 t="s">
        <v>1055</v>
      </c>
      <c r="AI215" s="187"/>
      <c r="AJ215" s="187"/>
    </row>
    <row r="216" spans="1:36" s="4" customFormat="1" ht="15" customHeight="1" x14ac:dyDescent="0.15">
      <c r="A216" s="14" t="s">
        <v>6</v>
      </c>
      <c r="B216" s="15" t="s">
        <v>7</v>
      </c>
      <c r="C216" s="16" t="s">
        <v>47</v>
      </c>
      <c r="D216" s="17" t="s">
        <v>1068</v>
      </c>
      <c r="E216" s="18" t="s">
        <v>806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807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15">
      <c r="A217" s="14" t="s">
        <v>6</v>
      </c>
      <c r="B217" s="15" t="s">
        <v>1076</v>
      </c>
      <c r="C217" s="16" t="s">
        <v>47</v>
      </c>
      <c r="D217" s="17" t="s">
        <v>808</v>
      </c>
      <c r="E217" s="18" t="s">
        <v>809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810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 t="s">
        <v>1057</v>
      </c>
      <c r="AI217" s="187"/>
      <c r="AJ217" s="187"/>
    </row>
    <row r="218" spans="1:36" ht="15" customHeight="1" x14ac:dyDescent="0.15">
      <c r="A218" s="14" t="s">
        <v>8</v>
      </c>
      <c r="B218" s="15" t="s">
        <v>7</v>
      </c>
      <c r="C218" s="16" t="s">
        <v>47</v>
      </c>
      <c r="D218" s="17" t="s">
        <v>811</v>
      </c>
      <c r="E218" s="18" t="s">
        <v>812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813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 t="s">
        <v>1013</v>
      </c>
      <c r="AI218" s="188"/>
      <c r="AJ218" s="188"/>
    </row>
    <row r="219" spans="1:36" s="4" customFormat="1" ht="15" customHeight="1" x14ac:dyDescent="0.15">
      <c r="A219" s="14" t="s">
        <v>8</v>
      </c>
      <c r="B219" s="15" t="s">
        <v>7</v>
      </c>
      <c r="C219" s="16" t="s">
        <v>704</v>
      </c>
      <c r="D219" s="17" t="s">
        <v>69</v>
      </c>
      <c r="E219" s="18" t="s">
        <v>814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815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816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 t="s">
        <v>1056</v>
      </c>
      <c r="AI219" s="187"/>
      <c r="AJ219" s="187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819</v>
      </c>
      <c r="E220" s="18" t="s">
        <v>820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821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959</v>
      </c>
      <c r="AI220" s="187"/>
      <c r="AJ220" s="187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826</v>
      </c>
      <c r="E221" s="18" t="s">
        <v>827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220</v>
      </c>
      <c r="L221" s="35">
        <f t="shared" si="37"/>
        <v>0</v>
      </c>
      <c r="M221" s="37" t="s">
        <v>107</v>
      </c>
      <c r="N221" s="38">
        <v>55</v>
      </c>
      <c r="O221" s="150" t="s">
        <v>997</v>
      </c>
      <c r="P221" s="146" t="s">
        <v>133</v>
      </c>
      <c r="Q221" s="39">
        <v>44853</v>
      </c>
      <c r="R221" s="199" t="s">
        <v>107</v>
      </c>
      <c r="S221" s="200">
        <v>55</v>
      </c>
      <c r="T221" s="201" t="s">
        <v>998</v>
      </c>
      <c r="U221" s="202" t="s">
        <v>150</v>
      </c>
      <c r="V221" s="203"/>
      <c r="W221" s="236" t="s">
        <v>107</v>
      </c>
      <c r="X221" s="237">
        <v>110</v>
      </c>
      <c r="Y221" s="238" t="s">
        <v>999</v>
      </c>
      <c r="Z221" s="239" t="s">
        <v>1000</v>
      </c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954</v>
      </c>
      <c r="AI221" s="187"/>
      <c r="AJ221" s="187"/>
    </row>
    <row r="222" spans="1:36" s="4" customFormat="1" ht="15" customHeight="1" x14ac:dyDescent="0.15">
      <c r="A222" s="14" t="s">
        <v>8</v>
      </c>
      <c r="B222" s="15" t="s">
        <v>7</v>
      </c>
      <c r="C222" s="16" t="s">
        <v>47</v>
      </c>
      <c r="D222" s="17" t="s">
        <v>828</v>
      </c>
      <c r="E222" s="18" t="s">
        <v>785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15">
      <c r="A223" s="14" t="s">
        <v>8</v>
      </c>
      <c r="B223" s="15" t="s">
        <v>63</v>
      </c>
      <c r="C223" s="16" t="s">
        <v>47</v>
      </c>
      <c r="D223" s="17" t="s">
        <v>745</v>
      </c>
      <c r="E223" s="18" t="s">
        <v>829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831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971</v>
      </c>
      <c r="AI223" s="187"/>
      <c r="AJ223" s="187"/>
    </row>
    <row r="224" spans="1:36" ht="15" customHeight="1" x14ac:dyDescent="0.15">
      <c r="A224" s="14" t="s">
        <v>8</v>
      </c>
      <c r="B224" s="15" t="s">
        <v>63</v>
      </c>
      <c r="C224" s="16" t="s">
        <v>442</v>
      </c>
      <c r="D224" s="17" t="s">
        <v>745</v>
      </c>
      <c r="E224" s="18" t="s">
        <v>830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832</v>
      </c>
      <c r="P224" s="146" t="s">
        <v>980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971</v>
      </c>
      <c r="AI224" s="188"/>
      <c r="AJ224" s="188"/>
    </row>
    <row r="225" spans="1:36" ht="15" customHeight="1" x14ac:dyDescent="0.15">
      <c r="A225" s="14" t="s">
        <v>8</v>
      </c>
      <c r="B225" s="15" t="s">
        <v>63</v>
      </c>
      <c r="C225" s="16" t="s">
        <v>704</v>
      </c>
      <c r="D225" s="17" t="s">
        <v>833</v>
      </c>
      <c r="E225" s="18" t="s">
        <v>834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835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15">
      <c r="A226" s="14" t="s">
        <v>8</v>
      </c>
      <c r="B226" s="15" t="s">
        <v>7</v>
      </c>
      <c r="C226" s="16" t="s">
        <v>704</v>
      </c>
      <c r="D226" s="17" t="s">
        <v>837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838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 t="s">
        <v>1052</v>
      </c>
      <c r="AI226" s="188"/>
      <c r="AJ226" s="188"/>
    </row>
    <row r="227" spans="1:36" ht="15" customHeight="1" x14ac:dyDescent="0.15">
      <c r="A227" s="14" t="s">
        <v>6</v>
      </c>
      <c r="B227" s="15" t="s">
        <v>63</v>
      </c>
      <c r="C227" s="16" t="s">
        <v>47</v>
      </c>
      <c r="D227" s="17" t="s">
        <v>981</v>
      </c>
      <c r="E227" s="18" t="s">
        <v>839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840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 t="s">
        <v>1052</v>
      </c>
      <c r="AI227" s="188"/>
      <c r="AJ227" s="188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841</v>
      </c>
      <c r="E228" s="18" t="s">
        <v>842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843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844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844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847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848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 t="s">
        <v>1049</v>
      </c>
      <c r="AI229" s="188"/>
      <c r="AJ229" s="188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845</v>
      </c>
      <c r="E230" s="18" t="s">
        <v>846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844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849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 t="s">
        <v>1049</v>
      </c>
      <c r="AI230" s="188"/>
      <c r="AJ230" s="188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851</v>
      </c>
      <c r="E231" s="18" t="s">
        <v>326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852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958</v>
      </c>
      <c r="AI231" s="188"/>
      <c r="AJ231" s="188"/>
    </row>
    <row r="232" spans="1:36" ht="15" customHeight="1" x14ac:dyDescent="0.15">
      <c r="A232" s="14" t="s">
        <v>8</v>
      </c>
      <c r="B232" s="15" t="s">
        <v>63</v>
      </c>
      <c r="C232" s="16" t="s">
        <v>47</v>
      </c>
      <c r="D232" s="17" t="s">
        <v>853</v>
      </c>
      <c r="E232" s="18" t="s">
        <v>854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856</v>
      </c>
      <c r="P232" s="146" t="s">
        <v>125</v>
      </c>
      <c r="Q232" s="39">
        <v>44831</v>
      </c>
      <c r="R232" s="199" t="s">
        <v>460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15">
      <c r="A233" s="14" t="s">
        <v>8</v>
      </c>
      <c r="B233" s="15" t="s">
        <v>7</v>
      </c>
      <c r="C233" s="16" t="s">
        <v>47</v>
      </c>
      <c r="D233" s="17" t="s">
        <v>853</v>
      </c>
      <c r="E233" s="18" t="s">
        <v>855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 t="s">
        <v>1006</v>
      </c>
      <c r="AI233" s="188"/>
      <c r="AJ233" s="188"/>
    </row>
    <row r="234" spans="1:36" ht="15" customHeight="1" x14ac:dyDescent="0.15">
      <c r="A234" s="14" t="s">
        <v>6</v>
      </c>
      <c r="B234" s="15" t="s">
        <v>7</v>
      </c>
      <c r="C234" s="16" t="s">
        <v>563</v>
      </c>
      <c r="D234" s="17" t="s">
        <v>857</v>
      </c>
      <c r="E234" s="18" t="s">
        <v>760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15">
      <c r="A235" s="14" t="s">
        <v>8</v>
      </c>
      <c r="B235" s="15" t="s">
        <v>1076</v>
      </c>
      <c r="C235" s="16" t="s">
        <v>47</v>
      </c>
      <c r="D235" s="17" t="s">
        <v>857</v>
      </c>
      <c r="E235" s="18" t="s">
        <v>681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859</v>
      </c>
      <c r="E236" s="18" t="s">
        <v>860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945</v>
      </c>
      <c r="AI236" s="189"/>
      <c r="AJ236" s="189"/>
    </row>
    <row r="237" spans="1:36" s="3" customFormat="1" ht="15" customHeight="1" x14ac:dyDescent="0.15">
      <c r="A237" s="14" t="s">
        <v>6</v>
      </c>
      <c r="B237" s="15" t="s">
        <v>7</v>
      </c>
      <c r="C237" s="16" t="s">
        <v>563</v>
      </c>
      <c r="D237" s="17" t="s">
        <v>861</v>
      </c>
      <c r="E237" s="18" t="s">
        <v>282</v>
      </c>
      <c r="F237" s="19">
        <v>29806</v>
      </c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15">
      <c r="A238" s="14" t="s">
        <v>6</v>
      </c>
      <c r="B238" s="15" t="s">
        <v>7</v>
      </c>
      <c r="C238" s="16" t="s">
        <v>47</v>
      </c>
      <c r="D238" s="17" t="s">
        <v>862</v>
      </c>
      <c r="E238" s="18" t="s">
        <v>863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864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15">
      <c r="A239" s="14" t="s">
        <v>6</v>
      </c>
      <c r="B239" s="15" t="s">
        <v>7</v>
      </c>
      <c r="C239" s="16" t="s">
        <v>47</v>
      </c>
      <c r="D239" s="17" t="s">
        <v>866</v>
      </c>
      <c r="E239" s="18" t="s">
        <v>865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867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868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1018</v>
      </c>
      <c r="AI239" s="189"/>
      <c r="AJ239" s="189"/>
    </row>
    <row r="240" spans="1:36" s="3" customFormat="1" ht="15" customHeight="1" x14ac:dyDescent="0.15">
      <c r="A240" s="14" t="s">
        <v>6</v>
      </c>
      <c r="B240" s="15" t="s">
        <v>7</v>
      </c>
      <c r="C240" s="16" t="s">
        <v>442</v>
      </c>
      <c r="D240" s="17" t="s">
        <v>828</v>
      </c>
      <c r="E240" s="18" t="s">
        <v>199</v>
      </c>
      <c r="F240" s="19">
        <v>42740</v>
      </c>
      <c r="G240" s="32">
        <f t="shared" si="39"/>
        <v>90</v>
      </c>
      <c r="H240" s="12" t="s">
        <v>46</v>
      </c>
      <c r="I240" s="33">
        <f t="shared" si="40"/>
        <v>75</v>
      </c>
      <c r="J240" s="11"/>
      <c r="K240" s="34">
        <f t="shared" si="41"/>
        <v>130</v>
      </c>
      <c r="L240" s="35">
        <f t="shared" si="42"/>
        <v>-55</v>
      </c>
      <c r="M240" s="37" t="s">
        <v>107</v>
      </c>
      <c r="N240" s="38">
        <v>130</v>
      </c>
      <c r="O240" s="150" t="s">
        <v>869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15">
      <c r="A241" s="14" t="s">
        <v>8</v>
      </c>
      <c r="B241" s="15" t="s">
        <v>7</v>
      </c>
      <c r="C241" s="16" t="s">
        <v>47</v>
      </c>
      <c r="D241" s="17" t="s">
        <v>870</v>
      </c>
      <c r="E241" s="18" t="s">
        <v>871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872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 t="s">
        <v>1011</v>
      </c>
      <c r="AI241" s="189"/>
      <c r="AJ241" s="189"/>
    </row>
    <row r="242" spans="1:36" s="3" customFormat="1" ht="15" customHeight="1" x14ac:dyDescent="0.15">
      <c r="A242" s="14" t="s">
        <v>6</v>
      </c>
      <c r="B242" s="15" t="s">
        <v>7</v>
      </c>
      <c r="C242" s="16" t="s">
        <v>47</v>
      </c>
      <c r="D242" s="17" t="s">
        <v>873</v>
      </c>
      <c r="E242" s="18" t="s">
        <v>874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875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15">
      <c r="A243" s="14" t="s">
        <v>6</v>
      </c>
      <c r="B243" s="15" t="s">
        <v>7</v>
      </c>
      <c r="C243" s="16" t="s">
        <v>47</v>
      </c>
      <c r="D243" s="17" t="s">
        <v>876</v>
      </c>
      <c r="E243" s="18" t="s">
        <v>877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879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 t="s">
        <v>1007</v>
      </c>
      <c r="AI243" s="189" t="s">
        <v>1008</v>
      </c>
      <c r="AJ243" s="189"/>
    </row>
    <row r="244" spans="1:36" ht="15" customHeight="1" x14ac:dyDescent="0.15">
      <c r="A244" s="14" t="s">
        <v>8</v>
      </c>
      <c r="B244" s="15" t="s">
        <v>7</v>
      </c>
      <c r="C244" s="16" t="s">
        <v>47</v>
      </c>
      <c r="D244" s="17" t="s">
        <v>876</v>
      </c>
      <c r="E244" s="18" t="s">
        <v>878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 t="s">
        <v>1007</v>
      </c>
      <c r="AI244" s="188" t="s">
        <v>1008</v>
      </c>
      <c r="AJ244" s="188"/>
    </row>
    <row r="245" spans="1:36" ht="15" customHeight="1" x14ac:dyDescent="0.15">
      <c r="A245" s="14" t="s">
        <v>6</v>
      </c>
      <c r="B245" s="15" t="s">
        <v>63</v>
      </c>
      <c r="C245" s="16" t="s">
        <v>563</v>
      </c>
      <c r="D245" s="17" t="s">
        <v>880</v>
      </c>
      <c r="E245" s="18" t="s">
        <v>307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881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15">
      <c r="A246" s="14" t="s">
        <v>6</v>
      </c>
      <c r="B246" s="15" t="s">
        <v>7</v>
      </c>
      <c r="C246" s="16" t="s">
        <v>563</v>
      </c>
      <c r="D246" s="17" t="s">
        <v>677</v>
      </c>
      <c r="E246" s="18" t="s">
        <v>882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883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15">
      <c r="A247" s="14" t="s">
        <v>6</v>
      </c>
      <c r="B247" s="15" t="s">
        <v>7</v>
      </c>
      <c r="C247" s="16" t="s">
        <v>563</v>
      </c>
      <c r="D247" s="17" t="s">
        <v>884</v>
      </c>
      <c r="E247" s="18" t="s">
        <v>885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886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15">
      <c r="A248" s="14" t="s">
        <v>8</v>
      </c>
      <c r="B248" s="15" t="s">
        <v>7</v>
      </c>
      <c r="C248" s="16" t="s">
        <v>563</v>
      </c>
      <c r="D248" s="17" t="s">
        <v>887</v>
      </c>
      <c r="E248" s="18" t="s">
        <v>888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15">
      <c r="A249" s="14" t="s">
        <v>8</v>
      </c>
      <c r="B249" s="15" t="s">
        <v>63</v>
      </c>
      <c r="C249" s="16" t="s">
        <v>704</v>
      </c>
      <c r="D249" s="17" t="s">
        <v>889</v>
      </c>
      <c r="E249" s="18" t="s">
        <v>608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890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891</v>
      </c>
      <c r="E250" s="18" t="s">
        <v>892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893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950</v>
      </c>
      <c r="AI250" s="188" t="s">
        <v>951</v>
      </c>
      <c r="AJ250" s="188"/>
    </row>
    <row r="251" spans="1:36" ht="15" customHeight="1" x14ac:dyDescent="0.15">
      <c r="A251" s="14" t="s">
        <v>8</v>
      </c>
      <c r="B251" s="15" t="s">
        <v>7</v>
      </c>
      <c r="C251" s="16" t="s">
        <v>47</v>
      </c>
      <c r="D251" s="17" t="s">
        <v>896</v>
      </c>
      <c r="E251" s="18" t="s">
        <v>897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899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900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1012</v>
      </c>
      <c r="AI251" s="188"/>
      <c r="AJ251" s="188"/>
    </row>
    <row r="252" spans="1:36" ht="15" customHeight="1" x14ac:dyDescent="0.15">
      <c r="A252" s="14" t="s">
        <v>8</v>
      </c>
      <c r="B252" s="15" t="s">
        <v>7</v>
      </c>
      <c r="C252" s="16" t="s">
        <v>47</v>
      </c>
      <c r="D252" s="17" t="s">
        <v>896</v>
      </c>
      <c r="E252" s="18" t="s">
        <v>898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901</v>
      </c>
      <c r="P252" s="146" t="s">
        <v>902</v>
      </c>
      <c r="Q252" s="39"/>
      <c r="R252" s="199" t="s">
        <v>107</v>
      </c>
      <c r="S252" s="200">
        <v>75</v>
      </c>
      <c r="T252" s="201" t="s">
        <v>903</v>
      </c>
      <c r="U252" s="202" t="s">
        <v>904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 t="s">
        <v>1012</v>
      </c>
      <c r="AI252" s="188"/>
      <c r="AJ252" s="188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906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75</v>
      </c>
      <c r="L253" s="35">
        <f t="shared" si="47"/>
        <v>130</v>
      </c>
      <c r="M253" s="37" t="s">
        <v>144</v>
      </c>
      <c r="N253" s="38">
        <v>0</v>
      </c>
      <c r="O253" s="150"/>
      <c r="P253" s="146"/>
      <c r="Q253" s="39"/>
      <c r="R253" s="199" t="s">
        <v>144</v>
      </c>
      <c r="S253" s="200">
        <v>75</v>
      </c>
      <c r="T253" s="201"/>
      <c r="U253" s="202" t="s">
        <v>133</v>
      </c>
      <c r="V253" s="203">
        <v>44865</v>
      </c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907</v>
      </c>
      <c r="E255" s="18" t="s">
        <v>908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909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 t="s">
        <v>1016</v>
      </c>
      <c r="AI255" s="188"/>
      <c r="AJ255" s="188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910</v>
      </c>
      <c r="E256" s="18" t="s">
        <v>911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960</v>
      </c>
      <c r="AI256" s="188"/>
      <c r="AJ256" s="188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912</v>
      </c>
      <c r="E257" s="18" t="s">
        <v>913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 t="s">
        <v>1019</v>
      </c>
      <c r="AI257" s="188"/>
      <c r="AJ257" s="188"/>
    </row>
    <row r="258" spans="1:36" ht="15" customHeight="1" x14ac:dyDescent="0.15">
      <c r="A258" s="14" t="s">
        <v>6</v>
      </c>
      <c r="B258" s="15" t="s">
        <v>7</v>
      </c>
      <c r="C258" s="16" t="s">
        <v>47</v>
      </c>
      <c r="D258" s="17" t="s">
        <v>914</v>
      </c>
      <c r="E258" s="18" t="s">
        <v>915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916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917</v>
      </c>
      <c r="U258" s="202" t="s">
        <v>150</v>
      </c>
      <c r="V258" s="203"/>
      <c r="W258" s="236" t="s">
        <v>107</v>
      </c>
      <c r="X258" s="237">
        <v>56</v>
      </c>
      <c r="Y258" s="238" t="s">
        <v>918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15">
      <c r="A259" s="14" t="s">
        <v>8</v>
      </c>
      <c r="B259" s="15" t="s">
        <v>7</v>
      </c>
      <c r="C259" s="16" t="s">
        <v>47</v>
      </c>
      <c r="D259" s="17" t="s">
        <v>919</v>
      </c>
      <c r="E259" s="18" t="s">
        <v>920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190</v>
      </c>
      <c r="L259" s="35">
        <f t="shared" ref="L259:L312" si="49">IF(D259="","",I259-K259)</f>
        <v>0</v>
      </c>
      <c r="M259" s="37" t="s">
        <v>107</v>
      </c>
      <c r="N259" s="38">
        <v>70</v>
      </c>
      <c r="O259" s="150" t="s">
        <v>921</v>
      </c>
      <c r="P259" s="146" t="s">
        <v>151</v>
      </c>
      <c r="Q259" s="39"/>
      <c r="R259" s="199" t="s">
        <v>107</v>
      </c>
      <c r="S259" s="200">
        <v>70</v>
      </c>
      <c r="T259" s="201" t="s">
        <v>922</v>
      </c>
      <c r="U259" s="202" t="s">
        <v>216</v>
      </c>
      <c r="V259" s="203"/>
      <c r="W259" s="236" t="s">
        <v>460</v>
      </c>
      <c r="X259" s="237">
        <v>50</v>
      </c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15">
      <c r="A260" s="14" t="s">
        <v>6</v>
      </c>
      <c r="B260" s="15" t="s">
        <v>7</v>
      </c>
      <c r="C260" s="16" t="s">
        <v>47</v>
      </c>
      <c r="D260" s="17" t="s">
        <v>923</v>
      </c>
      <c r="E260" s="18" t="s">
        <v>523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924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925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 t="s">
        <v>1047</v>
      </c>
      <c r="AI260" s="188"/>
      <c r="AJ260" s="188"/>
    </row>
    <row r="261" spans="1:36" ht="15" customHeight="1" x14ac:dyDescent="0.15">
      <c r="A261" s="14" t="s">
        <v>8</v>
      </c>
      <c r="B261" s="15" t="s">
        <v>7</v>
      </c>
      <c r="C261" s="16" t="s">
        <v>47</v>
      </c>
      <c r="D261" s="17" t="s">
        <v>926</v>
      </c>
      <c r="E261" s="18" t="s">
        <v>927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928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 t="s">
        <v>1002</v>
      </c>
      <c r="AI261" s="188" t="s">
        <v>1003</v>
      </c>
      <c r="AJ261" s="188"/>
    </row>
    <row r="262" spans="1:36" ht="15" customHeight="1" x14ac:dyDescent="0.15">
      <c r="A262" s="14" t="s">
        <v>6</v>
      </c>
      <c r="B262" s="15" t="s">
        <v>7</v>
      </c>
      <c r="C262" s="16" t="s">
        <v>9</v>
      </c>
      <c r="D262" s="17" t="s">
        <v>929</v>
      </c>
      <c r="E262" s="18" t="s">
        <v>307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15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930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15">
      <c r="A264" s="14" t="s">
        <v>8</v>
      </c>
      <c r="B264" s="15" t="s">
        <v>63</v>
      </c>
      <c r="C264" s="16" t="s">
        <v>47</v>
      </c>
      <c r="D264" s="17" t="s">
        <v>931</v>
      </c>
      <c r="E264" s="18" t="s">
        <v>932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933</v>
      </c>
      <c r="P264" s="146" t="s">
        <v>133</v>
      </c>
      <c r="Q264" s="39">
        <v>44853</v>
      </c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15">
      <c r="A265" s="14" t="s">
        <v>8</v>
      </c>
      <c r="B265" s="15" t="s">
        <v>63</v>
      </c>
      <c r="C265" s="16" t="s">
        <v>47</v>
      </c>
      <c r="D265" s="17" t="s">
        <v>934</v>
      </c>
      <c r="E265" s="18" t="s">
        <v>534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935</v>
      </c>
      <c r="P265" s="146" t="s">
        <v>133</v>
      </c>
      <c r="Q265" s="39">
        <v>44853</v>
      </c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15">
      <c r="A266" s="14" t="s">
        <v>8</v>
      </c>
      <c r="B266" s="15" t="s">
        <v>63</v>
      </c>
      <c r="C266" s="16" t="s">
        <v>704</v>
      </c>
      <c r="D266" s="17" t="s">
        <v>936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937</v>
      </c>
      <c r="P266" s="146" t="s">
        <v>133</v>
      </c>
      <c r="Q266" s="39">
        <v>44853</v>
      </c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15">
      <c r="A267" s="14" t="s">
        <v>6</v>
      </c>
      <c r="B267" s="15" t="s">
        <v>7</v>
      </c>
      <c r="C267" s="16" t="s">
        <v>563</v>
      </c>
      <c r="D267" s="17" t="s">
        <v>1067</v>
      </c>
      <c r="E267" s="18" t="s">
        <v>366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938</v>
      </c>
      <c r="P267" s="146" t="s">
        <v>133</v>
      </c>
      <c r="Q267" s="39">
        <v>44853</v>
      </c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15">
      <c r="A268" s="14" t="s">
        <v>8</v>
      </c>
      <c r="B268" s="15" t="s">
        <v>63</v>
      </c>
      <c r="C268" s="16" t="s">
        <v>563</v>
      </c>
      <c r="D268" s="17" t="s">
        <v>939</v>
      </c>
      <c r="E268" s="18" t="s">
        <v>940</v>
      </c>
      <c r="F268" s="19">
        <v>32748</v>
      </c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15">
      <c r="A269" s="14" t="s">
        <v>8</v>
      </c>
      <c r="B269" s="15" t="s">
        <v>7</v>
      </c>
      <c r="C269" s="16" t="s">
        <v>47</v>
      </c>
      <c r="D269" s="17" t="s">
        <v>941</v>
      </c>
      <c r="E269" s="18" t="s">
        <v>942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15">
      <c r="A270" s="14" t="s">
        <v>6</v>
      </c>
      <c r="B270" s="15" t="s">
        <v>63</v>
      </c>
      <c r="C270" s="16" t="s">
        <v>563</v>
      </c>
      <c r="D270" s="17" t="s">
        <v>943</v>
      </c>
      <c r="E270" s="18" t="s">
        <v>944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15">
      <c r="A271" s="14" t="s">
        <v>6</v>
      </c>
      <c r="B271" s="15" t="s">
        <v>7</v>
      </c>
      <c r="C271" s="16" t="s">
        <v>47</v>
      </c>
      <c r="D271" s="17" t="s">
        <v>982</v>
      </c>
      <c r="E271" s="18" t="s">
        <v>983</v>
      </c>
      <c r="F271" s="19">
        <v>41723</v>
      </c>
      <c r="G271" s="32">
        <f t="shared" si="44"/>
        <v>145</v>
      </c>
      <c r="H271" s="12" t="s">
        <v>30</v>
      </c>
      <c r="I271" s="33">
        <f t="shared" si="50"/>
        <v>145</v>
      </c>
      <c r="J271" s="11"/>
      <c r="K271" s="34">
        <f t="shared" si="51"/>
        <v>145</v>
      </c>
      <c r="L271" s="35">
        <f t="shared" si="49"/>
        <v>0</v>
      </c>
      <c r="M271" s="37" t="s">
        <v>153</v>
      </c>
      <c r="N271" s="38">
        <v>145</v>
      </c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15">
      <c r="A272" s="14" t="s">
        <v>6</v>
      </c>
      <c r="B272" s="15" t="s">
        <v>63</v>
      </c>
      <c r="C272" s="16" t="s">
        <v>47</v>
      </c>
      <c r="D272" s="17" t="s">
        <v>984</v>
      </c>
      <c r="E272" s="18" t="s">
        <v>985</v>
      </c>
      <c r="F272" s="19">
        <v>42181</v>
      </c>
      <c r="G272" s="32">
        <f t="shared" si="44"/>
        <v>145</v>
      </c>
      <c r="H272" s="12" t="s">
        <v>30</v>
      </c>
      <c r="I272" s="33">
        <f t="shared" si="50"/>
        <v>145</v>
      </c>
      <c r="J272" s="11"/>
      <c r="K272" s="34">
        <f t="shared" si="51"/>
        <v>145</v>
      </c>
      <c r="L272" s="35">
        <f t="shared" si="49"/>
        <v>0</v>
      </c>
      <c r="M272" s="37" t="s">
        <v>107</v>
      </c>
      <c r="N272" s="38">
        <v>75</v>
      </c>
      <c r="O272" s="150" t="s">
        <v>986</v>
      </c>
      <c r="P272" s="146" t="s">
        <v>133</v>
      </c>
      <c r="Q272" s="39">
        <v>44853</v>
      </c>
      <c r="R272" s="199" t="s">
        <v>107</v>
      </c>
      <c r="S272" s="200">
        <v>35</v>
      </c>
      <c r="T272" s="201" t="s">
        <v>987</v>
      </c>
      <c r="U272" s="202" t="s">
        <v>150</v>
      </c>
      <c r="V272" s="203"/>
      <c r="W272" s="236" t="s">
        <v>107</v>
      </c>
      <c r="X272" s="237">
        <v>35</v>
      </c>
      <c r="Y272" s="238" t="s">
        <v>988</v>
      </c>
      <c r="Z272" s="239" t="s">
        <v>151</v>
      </c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15">
      <c r="A273" s="14" t="s">
        <v>6</v>
      </c>
      <c r="B273" s="15" t="s">
        <v>7</v>
      </c>
      <c r="C273" s="16" t="s">
        <v>47</v>
      </c>
      <c r="D273" s="17" t="s">
        <v>989</v>
      </c>
      <c r="E273" s="18" t="s">
        <v>990</v>
      </c>
      <c r="F273" s="19">
        <v>41825</v>
      </c>
      <c r="G273" s="32">
        <f t="shared" si="44"/>
        <v>145</v>
      </c>
      <c r="H273" s="12" t="s">
        <v>30</v>
      </c>
      <c r="I273" s="33">
        <f t="shared" si="50"/>
        <v>145</v>
      </c>
      <c r="J273" s="11" t="s">
        <v>1001</v>
      </c>
      <c r="K273" s="34">
        <f t="shared" si="51"/>
        <v>145</v>
      </c>
      <c r="L273" s="35">
        <f t="shared" si="49"/>
        <v>0</v>
      </c>
      <c r="M273" s="37" t="s">
        <v>107</v>
      </c>
      <c r="N273" s="38">
        <v>95</v>
      </c>
      <c r="O273" s="150" t="s">
        <v>991</v>
      </c>
      <c r="P273" s="146" t="s">
        <v>133</v>
      </c>
      <c r="Q273" s="39">
        <v>44853</v>
      </c>
      <c r="R273" s="199" t="s">
        <v>460</v>
      </c>
      <c r="S273" s="200">
        <v>50</v>
      </c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15">
      <c r="A274" s="14" t="s">
        <v>8</v>
      </c>
      <c r="B274" s="15" t="s">
        <v>7</v>
      </c>
      <c r="C274" s="16" t="s">
        <v>47</v>
      </c>
      <c r="D274" s="17" t="s">
        <v>992</v>
      </c>
      <c r="E274" s="18" t="s">
        <v>993</v>
      </c>
      <c r="F274" s="19">
        <v>41973</v>
      </c>
      <c r="G274" s="32">
        <f t="shared" si="44"/>
        <v>145</v>
      </c>
      <c r="H274" s="12" t="s">
        <v>30</v>
      </c>
      <c r="I274" s="33">
        <f t="shared" si="50"/>
        <v>145</v>
      </c>
      <c r="J274" s="11"/>
      <c r="K274" s="34">
        <f t="shared" si="51"/>
        <v>220</v>
      </c>
      <c r="L274" s="35">
        <f t="shared" si="49"/>
        <v>-75</v>
      </c>
      <c r="M274" s="37" t="s">
        <v>107</v>
      </c>
      <c r="N274" s="38">
        <v>85</v>
      </c>
      <c r="O274" s="150" t="s">
        <v>995</v>
      </c>
      <c r="P274" s="146" t="s">
        <v>150</v>
      </c>
      <c r="Q274" s="39"/>
      <c r="R274" s="199" t="s">
        <v>107</v>
      </c>
      <c r="S274" s="200">
        <v>85</v>
      </c>
      <c r="T274" s="201" t="s">
        <v>996</v>
      </c>
      <c r="U274" s="202" t="s">
        <v>151</v>
      </c>
      <c r="V274" s="203"/>
      <c r="W274" s="236" t="s">
        <v>460</v>
      </c>
      <c r="X274" s="237">
        <v>50</v>
      </c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15">
      <c r="A275" s="14" t="s">
        <v>6</v>
      </c>
      <c r="B275" s="15" t="s">
        <v>7</v>
      </c>
      <c r="C275" s="16" t="s">
        <v>442</v>
      </c>
      <c r="D275" s="17" t="s">
        <v>992</v>
      </c>
      <c r="E275" s="18" t="s">
        <v>994</v>
      </c>
      <c r="F275" s="19">
        <v>42949</v>
      </c>
      <c r="G275" s="32">
        <f t="shared" si="44"/>
        <v>90</v>
      </c>
      <c r="H275" s="12" t="s">
        <v>46</v>
      </c>
      <c r="I275" s="33">
        <f t="shared" si="50"/>
        <v>75</v>
      </c>
      <c r="J275" s="11"/>
      <c r="K275" s="34">
        <f t="shared" si="51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15">
      <c r="A276" s="14" t="s">
        <v>6</v>
      </c>
      <c r="B276" s="15" t="s">
        <v>7</v>
      </c>
      <c r="C276" s="16" t="s">
        <v>47</v>
      </c>
      <c r="D276" s="17" t="s">
        <v>1020</v>
      </c>
      <c r="E276" s="18" t="s">
        <v>1021</v>
      </c>
      <c r="F276" s="19">
        <v>38490</v>
      </c>
      <c r="G276" s="32">
        <f t="shared" si="44"/>
        <v>190</v>
      </c>
      <c r="H276" s="12" t="s">
        <v>30</v>
      </c>
      <c r="I276" s="33">
        <f t="shared" si="50"/>
        <v>190</v>
      </c>
      <c r="J276" s="11"/>
      <c r="K276" s="34">
        <f t="shared" si="51"/>
        <v>190</v>
      </c>
      <c r="L276" s="35">
        <f t="shared" si="49"/>
        <v>0</v>
      </c>
      <c r="M276" s="37" t="s">
        <v>107</v>
      </c>
      <c r="N276" s="38">
        <v>64</v>
      </c>
      <c r="O276" s="150" t="s">
        <v>1022</v>
      </c>
      <c r="P276" s="146" t="s">
        <v>133</v>
      </c>
      <c r="Q276" s="39">
        <v>44853</v>
      </c>
      <c r="R276" s="199" t="s">
        <v>107</v>
      </c>
      <c r="S276" s="200">
        <v>63</v>
      </c>
      <c r="T276" s="201" t="s">
        <v>1023</v>
      </c>
      <c r="U276" s="202" t="s">
        <v>150</v>
      </c>
      <c r="V276" s="203"/>
      <c r="W276" s="236" t="s">
        <v>107</v>
      </c>
      <c r="X276" s="237">
        <v>63</v>
      </c>
      <c r="Y276" s="238" t="s">
        <v>1024</v>
      </c>
      <c r="Z276" s="239" t="s">
        <v>151</v>
      </c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15">
      <c r="A277" s="14" t="s">
        <v>6</v>
      </c>
      <c r="B277" s="15" t="s">
        <v>7</v>
      </c>
      <c r="C277" s="16" t="s">
        <v>442</v>
      </c>
      <c r="D277" s="17" t="s">
        <v>1025</v>
      </c>
      <c r="E277" s="18" t="s">
        <v>860</v>
      </c>
      <c r="F277" s="19">
        <v>42987</v>
      </c>
      <c r="G277" s="32">
        <f t="shared" si="44"/>
        <v>90</v>
      </c>
      <c r="H277" s="12" t="s">
        <v>30</v>
      </c>
      <c r="I277" s="33">
        <f t="shared" si="50"/>
        <v>90</v>
      </c>
      <c r="J277" s="11"/>
      <c r="K277" s="34">
        <f t="shared" si="51"/>
        <v>90</v>
      </c>
      <c r="L277" s="35">
        <f t="shared" si="49"/>
        <v>0</v>
      </c>
      <c r="M277" s="37" t="s">
        <v>107</v>
      </c>
      <c r="N277" s="38">
        <v>90</v>
      </c>
      <c r="O277" s="150" t="s">
        <v>1026</v>
      </c>
      <c r="P277" s="146" t="s">
        <v>133</v>
      </c>
      <c r="Q277" s="39">
        <v>44853</v>
      </c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15">
      <c r="A278" s="14" t="s">
        <v>8</v>
      </c>
      <c r="B278" s="15" t="s">
        <v>63</v>
      </c>
      <c r="C278" s="16" t="s">
        <v>442</v>
      </c>
      <c r="D278" s="17" t="s">
        <v>1027</v>
      </c>
      <c r="E278" s="18" t="s">
        <v>1028</v>
      </c>
      <c r="F278" s="19">
        <v>43352</v>
      </c>
      <c r="G278" s="32">
        <f t="shared" si="44"/>
        <v>90</v>
      </c>
      <c r="H278" s="12" t="s">
        <v>30</v>
      </c>
      <c r="I278" s="33">
        <f t="shared" si="50"/>
        <v>90</v>
      </c>
      <c r="J278" s="11" t="s">
        <v>1042</v>
      </c>
      <c r="K278" s="34">
        <f t="shared" si="51"/>
        <v>90</v>
      </c>
      <c r="L278" s="35">
        <f t="shared" si="49"/>
        <v>0</v>
      </c>
      <c r="M278" s="37" t="s">
        <v>107</v>
      </c>
      <c r="N278" s="38">
        <v>90</v>
      </c>
      <c r="O278" s="150" t="s">
        <v>1029</v>
      </c>
      <c r="P278" s="146" t="s">
        <v>133</v>
      </c>
      <c r="Q278" s="39">
        <v>44853</v>
      </c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15">
      <c r="A279" s="14" t="s">
        <v>8</v>
      </c>
      <c r="B279" s="15" t="s">
        <v>63</v>
      </c>
      <c r="C279" s="16" t="s">
        <v>442</v>
      </c>
      <c r="D279" s="17" t="s">
        <v>784</v>
      </c>
      <c r="E279" s="18" t="s">
        <v>1030</v>
      </c>
      <c r="F279" s="19">
        <v>43475</v>
      </c>
      <c r="G279" s="32">
        <f t="shared" si="44"/>
        <v>90</v>
      </c>
      <c r="H279" s="12" t="s">
        <v>30</v>
      </c>
      <c r="I279" s="33">
        <f t="shared" si="50"/>
        <v>90</v>
      </c>
      <c r="J279" s="11"/>
      <c r="K279" s="34">
        <f t="shared" si="51"/>
        <v>175</v>
      </c>
      <c r="L279" s="35">
        <f t="shared" si="49"/>
        <v>-85</v>
      </c>
      <c r="M279" s="37" t="s">
        <v>107</v>
      </c>
      <c r="N279" s="38">
        <v>175</v>
      </c>
      <c r="O279" s="150" t="s">
        <v>1031</v>
      </c>
      <c r="P279" s="146" t="s">
        <v>133</v>
      </c>
      <c r="Q279" s="39">
        <v>44853</v>
      </c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15">
      <c r="A280" s="14" t="s">
        <v>8</v>
      </c>
      <c r="B280" s="15" t="s">
        <v>63</v>
      </c>
      <c r="C280" s="16" t="s">
        <v>442</v>
      </c>
      <c r="D280" s="17" t="s">
        <v>784</v>
      </c>
      <c r="E280" s="18" t="s">
        <v>1032</v>
      </c>
      <c r="F280" s="19">
        <v>42820</v>
      </c>
      <c r="G280" s="32">
        <f t="shared" si="44"/>
        <v>90</v>
      </c>
      <c r="H280" s="12" t="s">
        <v>46</v>
      </c>
      <c r="I280" s="33">
        <f t="shared" si="50"/>
        <v>75</v>
      </c>
      <c r="J280" s="11"/>
      <c r="K280" s="34">
        <f t="shared" si="51"/>
        <v>0</v>
      </c>
      <c r="L280" s="35">
        <f t="shared" si="49"/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15">
      <c r="A281" s="14" t="s">
        <v>8</v>
      </c>
      <c r="B281" s="15" t="s">
        <v>7</v>
      </c>
      <c r="C281" s="16" t="s">
        <v>704</v>
      </c>
      <c r="D281" s="17" t="s">
        <v>1033</v>
      </c>
      <c r="E281" s="18" t="s">
        <v>1034</v>
      </c>
      <c r="F281" s="19">
        <v>27601</v>
      </c>
      <c r="G281" s="32">
        <f t="shared" si="44"/>
        <v>190</v>
      </c>
      <c r="H281" s="12" t="s">
        <v>30</v>
      </c>
      <c r="I281" s="33">
        <f t="shared" ref="I281:I310" si="53">IF(OR(H281="Non",H281=""),G281,MAX(0,G281-15))</f>
        <v>190</v>
      </c>
      <c r="J281" s="11"/>
      <c r="K281" s="34">
        <f t="shared" ref="K281:K310" si="54">SUM(N281,S281,X281)</f>
        <v>175</v>
      </c>
      <c r="L281" s="35">
        <f t="shared" si="49"/>
        <v>15</v>
      </c>
      <c r="M281" s="37" t="s">
        <v>107</v>
      </c>
      <c r="N281" s="38">
        <v>175</v>
      </c>
      <c r="O281" s="150" t="s">
        <v>1035</v>
      </c>
      <c r="P281" s="146" t="s">
        <v>133</v>
      </c>
      <c r="Q281" s="39">
        <v>44853</v>
      </c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15">
      <c r="A282" s="14" t="s">
        <v>8</v>
      </c>
      <c r="B282" s="15" t="s">
        <v>63</v>
      </c>
      <c r="C282" s="16" t="s">
        <v>47</v>
      </c>
      <c r="D282" s="17" t="s">
        <v>1036</v>
      </c>
      <c r="E282" s="18" t="s">
        <v>1037</v>
      </c>
      <c r="F282" s="19">
        <v>42685</v>
      </c>
      <c r="G282" s="32">
        <f t="shared" si="44"/>
        <v>145</v>
      </c>
      <c r="H282" s="12" t="s">
        <v>30</v>
      </c>
      <c r="I282" s="33">
        <f t="shared" si="53"/>
        <v>145</v>
      </c>
      <c r="J282" s="11"/>
      <c r="K282" s="34">
        <f t="shared" si="54"/>
        <v>145</v>
      </c>
      <c r="L282" s="35">
        <f t="shared" si="49"/>
        <v>0</v>
      </c>
      <c r="M282" s="37" t="s">
        <v>107</v>
      </c>
      <c r="N282" s="38">
        <v>95</v>
      </c>
      <c r="O282" s="150" t="s">
        <v>1038</v>
      </c>
      <c r="P282" s="146" t="s">
        <v>133</v>
      </c>
      <c r="Q282" s="39">
        <v>44853</v>
      </c>
      <c r="R282" s="199" t="s">
        <v>460</v>
      </c>
      <c r="S282" s="200">
        <v>50</v>
      </c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15">
      <c r="A283" s="14" t="s">
        <v>6</v>
      </c>
      <c r="B283" s="15" t="s">
        <v>63</v>
      </c>
      <c r="C283" s="16" t="s">
        <v>47</v>
      </c>
      <c r="D283" s="17" t="s">
        <v>1039</v>
      </c>
      <c r="E283" s="18" t="s">
        <v>1040</v>
      </c>
      <c r="F283" s="19">
        <v>42162</v>
      </c>
      <c r="G283" s="32">
        <f t="shared" si="44"/>
        <v>145</v>
      </c>
      <c r="H283" s="12" t="s">
        <v>30</v>
      </c>
      <c r="I283" s="33">
        <f t="shared" si="53"/>
        <v>145</v>
      </c>
      <c r="J283" s="11"/>
      <c r="K283" s="34">
        <f t="shared" si="54"/>
        <v>145</v>
      </c>
      <c r="L283" s="35">
        <f t="shared" si="49"/>
        <v>0</v>
      </c>
      <c r="M283" s="37" t="s">
        <v>107</v>
      </c>
      <c r="N283" s="38">
        <v>145</v>
      </c>
      <c r="O283" s="150" t="s">
        <v>1041</v>
      </c>
      <c r="P283" s="146" t="s">
        <v>133</v>
      </c>
      <c r="Q283" s="39">
        <v>44853</v>
      </c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15">
      <c r="A284" s="14" t="s">
        <v>6</v>
      </c>
      <c r="B284" s="15" t="s">
        <v>63</v>
      </c>
      <c r="C284" s="16" t="s">
        <v>442</v>
      </c>
      <c r="D284" s="17" t="s">
        <v>742</v>
      </c>
      <c r="E284" s="18" t="s">
        <v>1043</v>
      </c>
      <c r="F284" s="19">
        <v>43228</v>
      </c>
      <c r="G284" s="32">
        <f t="shared" si="44"/>
        <v>90</v>
      </c>
      <c r="H284" s="12" t="s">
        <v>46</v>
      </c>
      <c r="I284" s="33">
        <f t="shared" si="53"/>
        <v>75</v>
      </c>
      <c r="J284" s="11"/>
      <c r="K284" s="34">
        <f t="shared" si="54"/>
        <v>150</v>
      </c>
      <c r="L284" s="35">
        <f t="shared" si="49"/>
        <v>-75</v>
      </c>
      <c r="M284" s="37" t="s">
        <v>107</v>
      </c>
      <c r="N284" s="38">
        <v>150</v>
      </c>
      <c r="O284" s="150" t="s">
        <v>1045</v>
      </c>
      <c r="P284" s="146" t="s">
        <v>133</v>
      </c>
      <c r="Q284" s="39">
        <v>44853</v>
      </c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15">
      <c r="A285" s="14" t="s">
        <v>6</v>
      </c>
      <c r="B285" s="15" t="s">
        <v>63</v>
      </c>
      <c r="C285" s="16" t="s">
        <v>442</v>
      </c>
      <c r="D285" s="17" t="s">
        <v>742</v>
      </c>
      <c r="E285" s="18" t="s">
        <v>1044</v>
      </c>
      <c r="F285" s="19">
        <v>42897</v>
      </c>
      <c r="G285" s="32">
        <f t="shared" si="44"/>
        <v>90</v>
      </c>
      <c r="H285" s="12" t="s">
        <v>46</v>
      </c>
      <c r="I285" s="33">
        <f t="shared" si="53"/>
        <v>75</v>
      </c>
      <c r="J285" s="11"/>
      <c r="K285" s="34">
        <f t="shared" si="54"/>
        <v>0</v>
      </c>
      <c r="L285" s="35">
        <f t="shared" si="49"/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15">
      <c r="A286" s="14" t="s">
        <v>6</v>
      </c>
      <c r="B286" s="15" t="s">
        <v>7</v>
      </c>
      <c r="C286" s="16" t="s">
        <v>47</v>
      </c>
      <c r="D286" s="17" t="s">
        <v>1061</v>
      </c>
      <c r="E286" s="18" t="s">
        <v>1062</v>
      </c>
      <c r="F286" s="19">
        <v>42334</v>
      </c>
      <c r="G286" s="32">
        <f t="shared" si="44"/>
        <v>145</v>
      </c>
      <c r="H286" s="12" t="s">
        <v>30</v>
      </c>
      <c r="I286" s="33">
        <f t="shared" si="53"/>
        <v>145</v>
      </c>
      <c r="J286" s="11"/>
      <c r="K286" s="34">
        <f t="shared" si="54"/>
        <v>145</v>
      </c>
      <c r="L286" s="35">
        <f t="shared" si="49"/>
        <v>0</v>
      </c>
      <c r="M286" s="37" t="s">
        <v>153</v>
      </c>
      <c r="N286" s="38">
        <v>145</v>
      </c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15">
      <c r="A287" s="14" t="s">
        <v>6</v>
      </c>
      <c r="B287" s="15" t="s">
        <v>7</v>
      </c>
      <c r="C287" s="16" t="s">
        <v>563</v>
      </c>
      <c r="D287" s="17" t="s">
        <v>198</v>
      </c>
      <c r="E287" s="18" t="s">
        <v>569</v>
      </c>
      <c r="F287" s="19">
        <v>29821</v>
      </c>
      <c r="G287" s="32">
        <f t="shared" si="44"/>
        <v>175</v>
      </c>
      <c r="H287" s="12" t="s">
        <v>46</v>
      </c>
      <c r="I287" s="33">
        <f t="shared" si="53"/>
        <v>160</v>
      </c>
      <c r="J287" s="11"/>
      <c r="K287" s="34">
        <f t="shared" si="54"/>
        <v>0</v>
      </c>
      <c r="L287" s="35">
        <f t="shared" si="49"/>
        <v>160</v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15">
      <c r="A288" s="14" t="s">
        <v>8</v>
      </c>
      <c r="B288" s="15" t="s">
        <v>7</v>
      </c>
      <c r="C288" s="16" t="s">
        <v>47</v>
      </c>
      <c r="D288" s="17" t="s">
        <v>1064</v>
      </c>
      <c r="E288" s="18" t="s">
        <v>1065</v>
      </c>
      <c r="F288" s="19">
        <v>41054</v>
      </c>
      <c r="G288" s="32">
        <f t="shared" si="44"/>
        <v>160</v>
      </c>
      <c r="H288" s="12" t="s">
        <v>30</v>
      </c>
      <c r="I288" s="33">
        <f t="shared" si="53"/>
        <v>160</v>
      </c>
      <c r="J288" s="11"/>
      <c r="K288" s="34">
        <f t="shared" si="54"/>
        <v>160</v>
      </c>
      <c r="L288" s="35">
        <f t="shared" si="49"/>
        <v>0</v>
      </c>
      <c r="M288" s="37" t="s">
        <v>107</v>
      </c>
      <c r="N288" s="38">
        <v>160</v>
      </c>
      <c r="O288" s="150" t="s">
        <v>1066</v>
      </c>
      <c r="P288" s="146" t="s">
        <v>133</v>
      </c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15">
      <c r="A289" s="14" t="s">
        <v>8</v>
      </c>
      <c r="B289" s="15" t="s">
        <v>7</v>
      </c>
      <c r="C289" s="16" t="s">
        <v>47</v>
      </c>
      <c r="D289" s="17" t="s">
        <v>530</v>
      </c>
      <c r="E289" s="18" t="s">
        <v>1069</v>
      </c>
      <c r="F289" s="19">
        <v>40983</v>
      </c>
      <c r="G289" s="32">
        <f t="shared" si="44"/>
        <v>160</v>
      </c>
      <c r="H289" s="12" t="s">
        <v>46</v>
      </c>
      <c r="I289" s="33">
        <f t="shared" si="53"/>
        <v>145</v>
      </c>
      <c r="J289" s="11"/>
      <c r="K289" s="34">
        <f t="shared" si="54"/>
        <v>145</v>
      </c>
      <c r="L289" s="35">
        <f t="shared" si="49"/>
        <v>0</v>
      </c>
      <c r="M289" s="37" t="s">
        <v>107</v>
      </c>
      <c r="N289" s="38">
        <v>145</v>
      </c>
      <c r="O289" s="150" t="s">
        <v>1070</v>
      </c>
      <c r="P289" s="146" t="s">
        <v>150</v>
      </c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15">
      <c r="A290" s="14" t="s">
        <v>6</v>
      </c>
      <c r="B290" s="15" t="s">
        <v>858</v>
      </c>
      <c r="C290" s="16" t="s">
        <v>442</v>
      </c>
      <c r="D290" s="17" t="s">
        <v>1071</v>
      </c>
      <c r="E290" s="18" t="s">
        <v>1072</v>
      </c>
      <c r="F290" s="19">
        <v>43668</v>
      </c>
      <c r="G290" s="32">
        <f t="shared" si="44"/>
        <v>90</v>
      </c>
      <c r="H290" s="12" t="s">
        <v>30</v>
      </c>
      <c r="I290" s="33">
        <f t="shared" si="53"/>
        <v>90</v>
      </c>
      <c r="J290" s="11"/>
      <c r="K290" s="34">
        <f t="shared" si="54"/>
        <v>90</v>
      </c>
      <c r="L290" s="35">
        <f t="shared" si="49"/>
        <v>0</v>
      </c>
      <c r="M290" s="37" t="s">
        <v>107</v>
      </c>
      <c r="N290" s="38">
        <v>90</v>
      </c>
      <c r="O290" s="150" t="s">
        <v>1073</v>
      </c>
      <c r="P290" s="146" t="s">
        <v>150</v>
      </c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15">
      <c r="A291" s="14" t="s">
        <v>6</v>
      </c>
      <c r="B291" s="15" t="s">
        <v>63</v>
      </c>
      <c r="C291" s="16" t="s">
        <v>563</v>
      </c>
      <c r="D291" s="17" t="s">
        <v>1074</v>
      </c>
      <c r="E291" s="18" t="s">
        <v>739</v>
      </c>
      <c r="F291" s="19">
        <v>25400</v>
      </c>
      <c r="G291" s="32">
        <f t="shared" si="44"/>
        <v>175</v>
      </c>
      <c r="H291" s="12" t="s">
        <v>30</v>
      </c>
      <c r="I291" s="33">
        <f t="shared" si="53"/>
        <v>175</v>
      </c>
      <c r="J291" s="11"/>
      <c r="K291" s="34">
        <f t="shared" si="54"/>
        <v>175</v>
      </c>
      <c r="L291" s="35">
        <f t="shared" si="49"/>
        <v>0</v>
      </c>
      <c r="M291" s="37" t="s">
        <v>107</v>
      </c>
      <c r="N291" s="38">
        <v>175</v>
      </c>
      <c r="O291" s="150" t="s">
        <v>1075</v>
      </c>
      <c r="P291" s="146" t="s">
        <v>150</v>
      </c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15">
      <c r="A292" s="14" t="s">
        <v>8</v>
      </c>
      <c r="B292" s="15" t="s">
        <v>7</v>
      </c>
      <c r="C292" s="16" t="s">
        <v>47</v>
      </c>
      <c r="D292" s="17" t="s">
        <v>1077</v>
      </c>
      <c r="E292" s="18" t="s">
        <v>1078</v>
      </c>
      <c r="F292" s="19">
        <v>38816</v>
      </c>
      <c r="G292" s="32">
        <f t="shared" si="44"/>
        <v>190</v>
      </c>
      <c r="H292" s="12" t="s">
        <v>30</v>
      </c>
      <c r="I292" s="33">
        <f t="shared" si="53"/>
        <v>190</v>
      </c>
      <c r="J292" s="11"/>
      <c r="K292" s="34">
        <f t="shared" si="54"/>
        <v>0</v>
      </c>
      <c r="L292" s="35">
        <f t="shared" si="49"/>
        <v>190</v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15">
      <c r="A293" s="14" t="s">
        <v>6</v>
      </c>
      <c r="B293" s="15" t="s">
        <v>7</v>
      </c>
      <c r="C293" s="16" t="s">
        <v>9</v>
      </c>
      <c r="D293" s="17" t="s">
        <v>48</v>
      </c>
      <c r="E293" s="18" t="s">
        <v>1079</v>
      </c>
      <c r="F293" s="19">
        <v>38003</v>
      </c>
      <c r="G293" s="32">
        <f t="shared" si="44"/>
        <v>0</v>
      </c>
      <c r="H293" s="12" t="s">
        <v>30</v>
      </c>
      <c r="I293" s="33">
        <f t="shared" si="53"/>
        <v>0</v>
      </c>
      <c r="J293" s="11"/>
      <c r="K293" s="34">
        <f t="shared" si="54"/>
        <v>0</v>
      </c>
      <c r="L293" s="35">
        <f t="shared" si="49"/>
        <v>0</v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15">
      <c r="A294" s="14" t="s">
        <v>8</v>
      </c>
      <c r="B294" s="15" t="s">
        <v>63</v>
      </c>
      <c r="C294" s="16" t="s">
        <v>47</v>
      </c>
      <c r="D294" s="17" t="s">
        <v>1080</v>
      </c>
      <c r="E294" s="18" t="s">
        <v>1081</v>
      </c>
      <c r="F294" s="19">
        <v>41550</v>
      </c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160</v>
      </c>
      <c r="H294" s="12" t="s">
        <v>30</v>
      </c>
      <c r="I294" s="33">
        <f t="shared" si="53"/>
        <v>160</v>
      </c>
      <c r="J294" s="11"/>
      <c r="K294" s="34">
        <f t="shared" si="54"/>
        <v>96.259999999999991</v>
      </c>
      <c r="L294" s="35">
        <f t="shared" si="49"/>
        <v>63.740000000000009</v>
      </c>
      <c r="M294" s="37" t="s">
        <v>107</v>
      </c>
      <c r="N294" s="38">
        <v>46.26</v>
      </c>
      <c r="O294" s="150" t="s">
        <v>1083</v>
      </c>
      <c r="P294" s="146" t="s">
        <v>150</v>
      </c>
      <c r="Q294" s="39"/>
      <c r="R294" s="199" t="s">
        <v>460</v>
      </c>
      <c r="S294" s="200">
        <v>50</v>
      </c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15">
      <c r="A295" s="14" t="s">
        <v>8</v>
      </c>
      <c r="B295" s="15" t="s">
        <v>63</v>
      </c>
      <c r="C295" s="16" t="s">
        <v>442</v>
      </c>
      <c r="D295" s="17" t="s">
        <v>1080</v>
      </c>
      <c r="E295" s="18" t="s">
        <v>1082</v>
      </c>
      <c r="F295" s="19">
        <v>43283</v>
      </c>
      <c r="G295" s="32">
        <f t="shared" si="55"/>
        <v>90</v>
      </c>
      <c r="H295" s="12" t="s">
        <v>46</v>
      </c>
      <c r="I295" s="33">
        <f t="shared" si="53"/>
        <v>75</v>
      </c>
      <c r="J295" s="11"/>
      <c r="K295" s="34">
        <f t="shared" si="54"/>
        <v>138.78</v>
      </c>
      <c r="L295" s="35">
        <f t="shared" si="49"/>
        <v>-63.78</v>
      </c>
      <c r="M295" s="37" t="s">
        <v>107</v>
      </c>
      <c r="N295" s="38">
        <v>46.26</v>
      </c>
      <c r="O295" s="150" t="s">
        <v>1084</v>
      </c>
      <c r="P295" s="146" t="s">
        <v>151</v>
      </c>
      <c r="Q295" s="39"/>
      <c r="R295" s="199" t="s">
        <v>107</v>
      </c>
      <c r="S295" s="200">
        <v>46.26</v>
      </c>
      <c r="T295" s="201" t="s">
        <v>1085</v>
      </c>
      <c r="U295" s="202" t="s">
        <v>216</v>
      </c>
      <c r="V295" s="203"/>
      <c r="W295" s="236" t="s">
        <v>107</v>
      </c>
      <c r="X295" s="237">
        <v>46.26</v>
      </c>
      <c r="Y295" s="238" t="s">
        <v>1086</v>
      </c>
      <c r="Z295" s="239" t="s">
        <v>902</v>
      </c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15">
      <c r="A296" s="14" t="s">
        <v>8</v>
      </c>
      <c r="B296" s="15" t="s">
        <v>7</v>
      </c>
      <c r="C296" s="16" t="s">
        <v>47</v>
      </c>
      <c r="D296" s="17" t="s">
        <v>1087</v>
      </c>
      <c r="E296" s="18" t="s">
        <v>1088</v>
      </c>
      <c r="F296" s="19">
        <v>41067</v>
      </c>
      <c r="G296" s="32">
        <f t="shared" si="55"/>
        <v>160</v>
      </c>
      <c r="H296" s="12" t="s">
        <v>30</v>
      </c>
      <c r="I296" s="33">
        <f t="shared" si="53"/>
        <v>160</v>
      </c>
      <c r="J296" s="11"/>
      <c r="K296" s="34">
        <f t="shared" si="54"/>
        <v>160</v>
      </c>
      <c r="L296" s="35">
        <f t="shared" si="49"/>
        <v>0</v>
      </c>
      <c r="M296" s="37" t="s">
        <v>107</v>
      </c>
      <c r="N296" s="38">
        <v>160</v>
      </c>
      <c r="O296" s="150" t="s">
        <v>1089</v>
      </c>
      <c r="P296" s="146" t="s">
        <v>150</v>
      </c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15">
      <c r="A297" s="14" t="s">
        <v>8</v>
      </c>
      <c r="B297" s="15" t="s">
        <v>63</v>
      </c>
      <c r="C297" s="16" t="s">
        <v>47</v>
      </c>
      <c r="D297" s="17" t="s">
        <v>121</v>
      </c>
      <c r="E297" s="18" t="s">
        <v>1090</v>
      </c>
      <c r="F297" s="19">
        <v>42359</v>
      </c>
      <c r="G297" s="32">
        <f t="shared" si="55"/>
        <v>145</v>
      </c>
      <c r="H297" s="12" t="s">
        <v>46</v>
      </c>
      <c r="I297" s="33">
        <f t="shared" si="53"/>
        <v>130</v>
      </c>
      <c r="J297" s="11"/>
      <c r="K297" s="34">
        <f t="shared" si="54"/>
        <v>130</v>
      </c>
      <c r="L297" s="35">
        <f t="shared" si="49"/>
        <v>0</v>
      </c>
      <c r="M297" s="37" t="s">
        <v>107</v>
      </c>
      <c r="N297" s="38">
        <v>130</v>
      </c>
      <c r="O297" s="150" t="s">
        <v>1091</v>
      </c>
      <c r="P297" s="146" t="s">
        <v>151</v>
      </c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48490</v>
      </c>
      <c r="H313" s="94"/>
      <c r="I313" s="97">
        <f>SUM(I3:I312)</f>
        <v>47650</v>
      </c>
      <c r="J313" s="98"/>
      <c r="K313" s="99">
        <f>SUM(K3:K312)</f>
        <v>44890</v>
      </c>
      <c r="L313" s="100">
        <f>SUM(L3:L312)</f>
        <v>2759.9999999999995</v>
      </c>
      <c r="M313" s="101"/>
      <c r="N313" s="151">
        <f>SUM(N3:N312)</f>
        <v>34980.840000000004</v>
      </c>
      <c r="O313" s="101"/>
      <c r="P313" s="101"/>
      <c r="Q313" s="101"/>
      <c r="R313" s="214"/>
      <c r="S313" s="215">
        <f>SUM(S3:S312)</f>
        <v>6911.58</v>
      </c>
      <c r="T313" s="214"/>
      <c r="U313" s="214"/>
      <c r="V313" s="214"/>
      <c r="W313" s="255"/>
      <c r="X313" s="256">
        <f>SUM(X3:X312)</f>
        <v>2997.58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4" thickBot="1" x14ac:dyDescent="0.2">
      <c r="A314" s="93">
        <f>COUNTA($A$3:$A$312)</f>
        <v>295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4" thickBot="1" x14ac:dyDescent="0.2">
      <c r="A315" s="109">
        <f>COUNTIF(B3:B312,"=QUALIFIEE")</f>
        <v>261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823</v>
      </c>
      <c r="L315" s="93"/>
      <c r="N315" s="274">
        <f>SUMIF($M$3:$M$312,"Pass'Sport",$N$3:$N$312) + SUMIF($R$3:$R$312,"Pass'Sport",$S$3:$S$312) + SUMIF($W$3:$W$312,"Pass'Sport",$X$3:$X$312)</f>
        <v>1954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4" thickBot="1" x14ac:dyDescent="0.2">
      <c r="A316" s="114">
        <f>COUNTIF(B2:B311,"=Validée")</f>
        <v>2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4" thickBot="1" x14ac:dyDescent="0.2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824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4" thickBot="1" x14ac:dyDescent="0.2">
      <c r="A318" s="114">
        <f>COUNTIF(B3:B312,"=en cours")</f>
        <v>1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4" thickBot="1" x14ac:dyDescent="0.2">
      <c r="A319" s="121">
        <f>COUNTIF(B3:B312,"=ABSENT")</f>
        <v>31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825</v>
      </c>
      <c r="L319" s="123"/>
      <c r="M319" s="124"/>
      <c r="N319" s="277">
        <f>COUNTA($A$3:$A$312)-COUNTA($AH$3:$AH$312)</f>
        <v>89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4" thickBot="1" x14ac:dyDescent="0.2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4" thickBot="1" x14ac:dyDescent="0.2">
      <c r="A321" s="147">
        <f>COUNTIF($C$3:$C$312,"=DIR")</f>
        <v>16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4" thickBot="1" x14ac:dyDescent="0.2">
      <c r="A322" s="114">
        <f>COUNTIF($C$3:$C$312,"=JOU")</f>
        <v>228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4" thickBot="1" x14ac:dyDescent="0.2">
      <c r="A323" s="119">
        <f>COUNTIF($C$3:$C$312,"=LOI")</f>
        <v>20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4" thickBot="1" x14ac:dyDescent="0.2">
      <c r="A324" s="114">
        <f>COUNTIF($C$3:$C$312,"=BAB")</f>
        <v>13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4" thickBot="1" x14ac:dyDescent="0.2">
      <c r="A325" s="114">
        <f>COUNTIF($C$3:$C$312,"=FIT")</f>
        <v>13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173.90510948905109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4" thickBot="1" x14ac:dyDescent="0.2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161.52542372881356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15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15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15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15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15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15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15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15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15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26 M173:AB252 K173:L280 M128:AB169 M127:O127 R127:AB127 M254:AB312 M253:T253 V253:AB253">
    <cfRule type="expression" dxfId="191" priority="157">
      <formula>$I3=0</formula>
    </cfRule>
  </conditionalFormatting>
  <conditionalFormatting sqref="AD3:AG83 AD101:AG111 AD113:AG169 AD173:AG312">
    <cfRule type="expression" dxfId="190" priority="220">
      <formula>OR($AC3&lt;&gt;"Oui",$AD3=0)</formula>
    </cfRule>
  </conditionalFormatting>
  <conditionalFormatting sqref="L3:L83 L311:L312 L101:L111 L113:L169 L173:L280">
    <cfRule type="cellIs" dxfId="189" priority="218" operator="between">
      <formula>1</formula>
      <formula>250</formula>
    </cfRule>
  </conditionalFormatting>
  <conditionalFormatting sqref="K311:K312 K3:K83 K102:K111 K113:K169 K173:K280">
    <cfRule type="expression" dxfId="188" priority="216">
      <formula>AND($L3&gt;0,$L3&lt;&gt;"")</formula>
    </cfRule>
    <cfRule type="expression" dxfId="187" priority="217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6" priority="215">
      <formula>AND($D3&lt;&gt;"",A3="")</formula>
    </cfRule>
  </conditionalFormatting>
  <conditionalFormatting sqref="O3:P4 O101:P111 O113:P126 O173:P312 O128:P169 O127">
    <cfRule type="expression" dxfId="185" priority="211">
      <formula>OR($M3="",$M3="Espèces",$M3="Carte Bleue")</formula>
    </cfRule>
  </conditionalFormatting>
  <conditionalFormatting sqref="T3:U4 T101:U111 T113:U169 T173:U252 T254:U312 T253">
    <cfRule type="expression" dxfId="184" priority="210">
      <formula>OR($R3="",$R3="Espèces",$R3="Indemnisation",$R3="Pass'Sport",$R3="Carte Bleue")</formula>
    </cfRule>
  </conditionalFormatting>
  <conditionalFormatting sqref="Y3:Z4 Z97 Y98:Z111 Y114:Z169 Y173:Z312">
    <cfRule type="expression" dxfId="183" priority="212">
      <formula>OR($W3="",$W3="Espèces",$W3="Carte Bleue")</formula>
    </cfRule>
  </conditionalFormatting>
  <conditionalFormatting sqref="N3:N4 N101:N111 N113:N169 Q173:Q312 N173:N312 Q3:Q169">
    <cfRule type="expression" dxfId="182" priority="209">
      <formula>$M3=""</formula>
    </cfRule>
  </conditionalFormatting>
  <conditionalFormatting sqref="S3:S4 S101:S111 V3:V111 V113:V169 S113:S169 S173:S312 V173:V312">
    <cfRule type="expression" dxfId="181" priority="208">
      <formula>$R3=""</formula>
    </cfRule>
  </conditionalFormatting>
  <conditionalFormatting sqref="X3:X4 X101:X111 AA3:AA111 AA113:AA169 X114:X169 X173:X312 AA173:AA312">
    <cfRule type="expression" dxfId="180" priority="207">
      <formula>$W3=""</formula>
    </cfRule>
  </conditionalFormatting>
  <conditionalFormatting sqref="K281:L310">
    <cfRule type="expression" dxfId="179" priority="205">
      <formula>$I281=0</formula>
    </cfRule>
  </conditionalFormatting>
  <conditionalFormatting sqref="L281:L310">
    <cfRule type="cellIs" dxfId="178" priority="203" operator="between">
      <formula>1</formula>
      <formula>250</formula>
    </cfRule>
  </conditionalFormatting>
  <conditionalFormatting sqref="K281:K310">
    <cfRule type="expression" dxfId="177" priority="201">
      <formula>AND($L281&gt;0,$L281&lt;&gt;"")</formula>
    </cfRule>
    <cfRule type="expression" dxfId="176" priority="202">
      <formula>$I281&gt;0</formula>
    </cfRule>
  </conditionalFormatting>
  <conditionalFormatting sqref="A281:A310 H281:H310 C281:C310 E281:F310">
    <cfRule type="expression" dxfId="175" priority="200">
      <formula>AND($D281&lt;&gt;"",A281="")</formula>
    </cfRule>
  </conditionalFormatting>
  <conditionalFormatting sqref="A12 C12 E12:F12">
    <cfRule type="expression" dxfId="174" priority="192">
      <formula>AND($D12&lt;&gt;"",A12="")</formula>
    </cfRule>
  </conditionalFormatting>
  <conditionalFormatting sqref="M3:M4 M101:M111 M113:M169 M173:M312">
    <cfRule type="expression" dxfId="173" priority="181">
      <formula>AND($I3&gt;0,$M3="")</formula>
    </cfRule>
  </conditionalFormatting>
  <conditionalFormatting sqref="Q3:Q4 Q101:Q111 Q113:Q126 Q173:Q312 Q128:Q169">
    <cfRule type="expression" dxfId="172" priority="178">
      <formula>AND($M3&lt;&gt;"",$Q3="")</formula>
    </cfRule>
  </conditionalFormatting>
  <conditionalFormatting sqref="N3:N4 N101:N111 N113:N169 N173:N312">
    <cfRule type="expression" dxfId="171" priority="177">
      <formula>AND($M3&lt;&gt;"",$N3="")</formula>
    </cfRule>
  </conditionalFormatting>
  <conditionalFormatting sqref="O3:O4 O101:O111 O113:O169 O173:O312">
    <cfRule type="expression" dxfId="170" priority="176">
      <formula>AND($M3="Chèque",$O3="")</formula>
    </cfRule>
  </conditionalFormatting>
  <conditionalFormatting sqref="P3:P4 P101:P111 P113:P126 P173:P312 P128:P169">
    <cfRule type="expression" dxfId="169" priority="175">
      <formula>AND($M3="Chèque",$P3="")</formula>
    </cfRule>
  </conditionalFormatting>
  <conditionalFormatting sqref="R3:R4 R101:R111 R113:R169 R173:R312">
    <cfRule type="expression" dxfId="168" priority="174">
      <formula>AND($I3&gt;0,$L3&gt;0,$M3&lt;&gt;"",$R3="")</formula>
    </cfRule>
  </conditionalFormatting>
  <conditionalFormatting sqref="M5:AB83">
    <cfRule type="expression" dxfId="167" priority="173">
      <formula>$I5=0</formula>
    </cfRule>
  </conditionalFormatting>
  <conditionalFormatting sqref="AD5:AG83 AD101:AG111 AD113:AG169 AD173:AG312">
    <cfRule type="expression" dxfId="166" priority="172">
      <formula>$AC5&lt;&gt;"Oui"</formula>
    </cfRule>
  </conditionalFormatting>
  <conditionalFormatting sqref="O5:P83">
    <cfRule type="expression" dxfId="165" priority="170">
      <formula>OR($M5="",$M5="Espèces",$M5="Carte Bleue")</formula>
    </cfRule>
  </conditionalFormatting>
  <conditionalFormatting sqref="T5:U83">
    <cfRule type="expression" dxfId="164" priority="169">
      <formula>OR($R5="",$R5="Espèces",$R5="Carte Bleue")</formula>
    </cfRule>
  </conditionalFormatting>
  <conditionalFormatting sqref="Y5:Z83">
    <cfRule type="expression" dxfId="163" priority="171">
      <formula>OR($W5="",$W5="Espèces",$W5="Carte Bleue")</formula>
    </cfRule>
  </conditionalFormatting>
  <conditionalFormatting sqref="N5:N83">
    <cfRule type="expression" dxfId="162" priority="168">
      <formula>$M5=""</formula>
    </cfRule>
  </conditionalFormatting>
  <conditionalFormatting sqref="S5:S83">
    <cfRule type="expression" dxfId="161" priority="167">
      <formula>$R5=""</formula>
    </cfRule>
  </conditionalFormatting>
  <conditionalFormatting sqref="X5:X83">
    <cfRule type="expression" dxfId="160" priority="166">
      <formula>$W5=""</formula>
    </cfRule>
  </conditionalFormatting>
  <conditionalFormatting sqref="M5:M83">
    <cfRule type="expression" dxfId="159" priority="165">
      <formula>AND($I5&gt;0,$M5="")</formula>
    </cfRule>
  </conditionalFormatting>
  <conditionalFormatting sqref="Q5:Q83">
    <cfRule type="expression" dxfId="158" priority="164">
      <formula>AND($M5&lt;&gt;"",$Q5="")</formula>
    </cfRule>
  </conditionalFormatting>
  <conditionalFormatting sqref="N5:N83">
    <cfRule type="expression" dxfId="157" priority="163">
      <formula>AND($M5&lt;&gt;"",$N5="")</formula>
    </cfRule>
  </conditionalFormatting>
  <conditionalFormatting sqref="O5:O83">
    <cfRule type="expression" dxfId="156" priority="162">
      <formula>AND($M5="Chèque",$O5="")</formula>
    </cfRule>
  </conditionalFormatting>
  <conditionalFormatting sqref="P5:P83">
    <cfRule type="expression" dxfId="155" priority="161">
      <formula>AND($M5="Chèque",$P5="")</formula>
    </cfRule>
  </conditionalFormatting>
  <conditionalFormatting sqref="R5:R83">
    <cfRule type="expression" dxfId="154" priority="160">
      <formula>AND($I5&gt;0,$L5&gt;0,$M5&lt;&gt;"",$R5="")</formula>
    </cfRule>
  </conditionalFormatting>
  <conditionalFormatting sqref="AE3:AG83 AE101:AG111 AE113:AG169 AE173:AG312">
    <cfRule type="expression" dxfId="153" priority="159">
      <formula>AND(VALUE($AD3)&gt;0,AE3="")</formula>
    </cfRule>
  </conditionalFormatting>
  <conditionalFormatting sqref="AD3:AD83 AD101:AD111 AD113:AD169 AD173:AD312">
    <cfRule type="expression" dxfId="152" priority="158">
      <formula>AND(VALUE($AD3)&gt;0,OR($AE3="",$AF3=""))</formula>
    </cfRule>
  </conditionalFormatting>
  <conditionalFormatting sqref="AB3:AB83 AB101:AB111 AB113:AB169 AB173:AB312">
    <cfRule type="expression" dxfId="151" priority="221">
      <formula>$F3&lt;VALUE("01/01/2006")</formula>
    </cfRule>
  </conditionalFormatting>
  <conditionalFormatting sqref="K84:L100">
    <cfRule type="expression" dxfId="150" priority="132">
      <formula>$I84=0</formula>
    </cfRule>
  </conditionalFormatting>
  <conditionalFormatting sqref="AD84:AG100">
    <cfRule type="expression" dxfId="149" priority="154">
      <formula>OR($AC84&lt;&gt;"Oui",$AD84=0)</formula>
    </cfRule>
  </conditionalFormatting>
  <conditionalFormatting sqref="L84:L100">
    <cfRule type="cellIs" dxfId="148" priority="153" operator="between">
      <formula>1</formula>
      <formula>250</formula>
    </cfRule>
  </conditionalFormatting>
  <conditionalFormatting sqref="K84:K101">
    <cfRule type="expression" dxfId="147" priority="151">
      <formula>AND($L84&gt;0,$L84&lt;&gt;"")</formula>
    </cfRule>
    <cfRule type="expression" dxfId="146" priority="152">
      <formula>$I84&gt;0</formula>
    </cfRule>
  </conditionalFormatting>
  <conditionalFormatting sqref="H84:H100 A84:A100 C84:C100 E84:F100">
    <cfRule type="expression" dxfId="145" priority="150">
      <formula>AND($D84&lt;&gt;"",A84="")</formula>
    </cfRule>
  </conditionalFormatting>
  <conditionalFormatting sqref="M84:AB96">
    <cfRule type="expression" dxfId="144" priority="148">
      <formula>$I84=0</formula>
    </cfRule>
  </conditionalFormatting>
  <conditionalFormatting sqref="AD84:AG100">
    <cfRule type="expression" dxfId="143" priority="147">
      <formula>$AC84&lt;&gt;"Oui"</formula>
    </cfRule>
  </conditionalFormatting>
  <conditionalFormatting sqref="O84:P100">
    <cfRule type="expression" dxfId="142" priority="145">
      <formula>OR($M84="",$M84="Espèces",$M84="Carte Bleue")</formula>
    </cfRule>
  </conditionalFormatting>
  <conditionalFormatting sqref="T84:U100">
    <cfRule type="expression" dxfId="141" priority="144">
      <formula>OR($R84="",$R84="Espèces",$R84="Carte Bleue")</formula>
    </cfRule>
  </conditionalFormatting>
  <conditionalFormatting sqref="Y84:Z96">
    <cfRule type="expression" dxfId="140" priority="146">
      <formula>OR($W84="",$W84="Espèces",$W84="Carte Bleue")</formula>
    </cfRule>
  </conditionalFormatting>
  <conditionalFormatting sqref="N84:N100">
    <cfRule type="expression" dxfId="139" priority="143">
      <formula>$M84=""</formula>
    </cfRule>
  </conditionalFormatting>
  <conditionalFormatting sqref="S84:S100">
    <cfRule type="expression" dxfId="138" priority="142">
      <formula>$R84=""</formula>
    </cfRule>
  </conditionalFormatting>
  <conditionalFormatting sqref="X84:X100">
    <cfRule type="expression" dxfId="137" priority="141">
      <formula>$W84=""</formula>
    </cfRule>
  </conditionalFormatting>
  <conditionalFormatting sqref="M84:M100">
    <cfRule type="expression" dxfId="136" priority="140">
      <formula>AND($I84&gt;0,$M84="")</formula>
    </cfRule>
  </conditionalFormatting>
  <conditionalFormatting sqref="Q84:Q100">
    <cfRule type="expression" dxfId="135" priority="139">
      <formula>AND($M84&lt;&gt;"",$Q84="")</formula>
    </cfRule>
  </conditionalFormatting>
  <conditionalFormatting sqref="N84:N100">
    <cfRule type="expression" dxfId="134" priority="138">
      <formula>AND($M84&lt;&gt;"",$N84="")</formula>
    </cfRule>
  </conditionalFormatting>
  <conditionalFormatting sqref="O84:O100">
    <cfRule type="expression" dxfId="133" priority="137">
      <formula>AND($M84="Chèque",$O84="")</formula>
    </cfRule>
  </conditionalFormatting>
  <conditionalFormatting sqref="P84:P100">
    <cfRule type="expression" dxfId="132" priority="136">
      <formula>AND($M84="Chèque",$P84="")</formula>
    </cfRule>
  </conditionalFormatting>
  <conditionalFormatting sqref="R84:R100">
    <cfRule type="expression" dxfId="131" priority="135">
      <formula>AND($I84&gt;0,$L84&gt;0,$M84&lt;&gt;"",$R84="")</formula>
    </cfRule>
  </conditionalFormatting>
  <conditionalFormatting sqref="AE84:AG100">
    <cfRule type="expression" dxfId="130" priority="134">
      <formula>AND(VALUE($AD84)&gt;0,AE84="")</formula>
    </cfRule>
  </conditionalFormatting>
  <conditionalFormatting sqref="AD84:AD100">
    <cfRule type="expression" dxfId="129" priority="133">
      <formula>AND(VALUE($AD84)&gt;0,OR($AE84="",$AF84=""))</formula>
    </cfRule>
  </conditionalFormatting>
  <conditionalFormatting sqref="AB84:AB100">
    <cfRule type="expression" dxfId="128" priority="155">
      <formula>$F84&lt;VALUE("01/01/2006")</formula>
    </cfRule>
  </conditionalFormatting>
  <conditionalFormatting sqref="T97">
    <cfRule type="expression" dxfId="127" priority="131">
      <formula>OR($M97="",$M97="Espèces",$M97="Indemnisation",$M97="Pass'Sport",$M97="Carte Bleue")</formula>
    </cfRule>
  </conditionalFormatting>
  <conditionalFormatting sqref="T97">
    <cfRule type="expression" dxfId="126" priority="130">
      <formula>AND($M97="Chèque",$O97="")</formula>
    </cfRule>
  </conditionalFormatting>
  <conditionalFormatting sqref="B311:B312 B3:B11 B13:B111 B113:B169 B173:B280">
    <cfRule type="expression" dxfId="125" priority="129">
      <formula>AND($D3&lt;&gt;"",B3="")</formula>
    </cfRule>
  </conditionalFormatting>
  <conditionalFormatting sqref="B281:B310">
    <cfRule type="expression" dxfId="124" priority="128">
      <formula>AND($D281&lt;&gt;"",B281="")</formula>
    </cfRule>
  </conditionalFormatting>
  <conditionalFormatting sqref="B12">
    <cfRule type="expression" dxfId="123" priority="127">
      <formula>AND($D12&lt;&gt;"",B12="")</formula>
    </cfRule>
  </conditionalFormatting>
  <conditionalFormatting sqref="K101">
    <cfRule type="expression" dxfId="122" priority="126">
      <formula>$I101=0</formula>
    </cfRule>
  </conditionalFormatting>
  <conditionalFormatting sqref="J3:J111 J113:J169 J173:J312">
    <cfRule type="expression" dxfId="121" priority="223">
      <formula>OR($I3=0,$D3="")</formula>
    </cfRule>
  </conditionalFormatting>
  <conditionalFormatting sqref="AH3:AH312">
    <cfRule type="expression" dxfId="120" priority="256">
      <formula>AND($D3&lt;&gt;"",$AH3="")</formula>
    </cfRule>
  </conditionalFormatting>
  <conditionalFormatting sqref="J112">
    <cfRule type="expression" dxfId="119" priority="125">
      <formula>OR($I112=0,$D112="")</formula>
    </cfRule>
  </conditionalFormatting>
  <conditionalFormatting sqref="K112:L112">
    <cfRule type="expression" dxfId="118" priority="101">
      <formula>$I112=0</formula>
    </cfRule>
  </conditionalFormatting>
  <conditionalFormatting sqref="AD112:AG112">
    <cfRule type="expression" dxfId="117" priority="123">
      <formula>OR($AC112&lt;&gt;"Oui",$AD112=0)</formula>
    </cfRule>
  </conditionalFormatting>
  <conditionalFormatting sqref="L112">
    <cfRule type="cellIs" dxfId="116" priority="122" operator="between">
      <formula>1</formula>
      <formula>250</formula>
    </cfRule>
  </conditionalFormatting>
  <conditionalFormatting sqref="K112">
    <cfRule type="expression" dxfId="115" priority="120">
      <formula>AND($L112&gt;0,$L112&lt;&gt;"")</formula>
    </cfRule>
    <cfRule type="expression" dxfId="114" priority="121">
      <formula>$I112&gt;0</formula>
    </cfRule>
  </conditionalFormatting>
  <conditionalFormatting sqref="H112 E112:F112 A112:C112">
    <cfRule type="expression" dxfId="113" priority="119">
      <formula>AND($D112&lt;&gt;"",A112="")</formula>
    </cfRule>
  </conditionalFormatting>
  <conditionalFormatting sqref="M112:P112 R112:AB112">
    <cfRule type="expression" dxfId="112" priority="117">
      <formula>$I112=0</formula>
    </cfRule>
  </conditionalFormatting>
  <conditionalFormatting sqref="AD112:AG112">
    <cfRule type="expression" dxfId="111" priority="116">
      <formula>$AC112&lt;&gt;"Oui"</formula>
    </cfRule>
  </conditionalFormatting>
  <conditionalFormatting sqref="O112:P112">
    <cfRule type="expression" dxfId="110" priority="114">
      <formula>OR($M112="",$M112="Espèces",$M112="Carte Bleue")</formula>
    </cfRule>
  </conditionalFormatting>
  <conditionalFormatting sqref="T112:U112">
    <cfRule type="expression" dxfId="109" priority="113">
      <formula>OR($R112="",$R112="Espèces",$R112="Carte Bleue")</formula>
    </cfRule>
  </conditionalFormatting>
  <conditionalFormatting sqref="Y112:Z112">
    <cfRule type="expression" dxfId="108" priority="115">
      <formula>OR($W112="",$W112="Espèces",$W112="Carte Bleue")</formula>
    </cfRule>
  </conditionalFormatting>
  <conditionalFormatting sqref="N112">
    <cfRule type="expression" dxfId="107" priority="112">
      <formula>$M112=""</formula>
    </cfRule>
  </conditionalFormatting>
  <conditionalFormatting sqref="S112 V112">
    <cfRule type="expression" dxfId="106" priority="111">
      <formula>$R112=""</formula>
    </cfRule>
  </conditionalFormatting>
  <conditionalFormatting sqref="X112 AA112">
    <cfRule type="expression" dxfId="105" priority="110">
      <formula>$W112=""</formula>
    </cfRule>
  </conditionalFormatting>
  <conditionalFormatting sqref="M112">
    <cfRule type="expression" dxfId="104" priority="109">
      <formula>AND($I112&gt;0,$M112="")</formula>
    </cfRule>
  </conditionalFormatting>
  <conditionalFormatting sqref="N112">
    <cfRule type="expression" dxfId="103" priority="107">
      <formula>AND($M112&lt;&gt;"",$N112="")</formula>
    </cfRule>
  </conditionalFormatting>
  <conditionalFormatting sqref="O112">
    <cfRule type="expression" dxfId="102" priority="106">
      <formula>AND($M112="Chèque",$O112="")</formula>
    </cfRule>
  </conditionalFormatting>
  <conditionalFormatting sqref="P112">
    <cfRule type="expression" dxfId="101" priority="105">
      <formula>AND($M112="Chèque",$P112="")</formula>
    </cfRule>
  </conditionalFormatting>
  <conditionalFormatting sqref="R112">
    <cfRule type="expression" dxfId="100" priority="104">
      <formula>AND($I112&gt;0,$L112&gt;0,$M112&lt;&gt;"",$R112="")</formula>
    </cfRule>
  </conditionalFormatting>
  <conditionalFormatting sqref="AE112:AG112">
    <cfRule type="expression" dxfId="99" priority="103">
      <formula>AND(VALUE($AD112)&gt;0,AE112="")</formula>
    </cfRule>
  </conditionalFormatting>
  <conditionalFormatting sqref="AD112">
    <cfRule type="expression" dxfId="98" priority="102">
      <formula>AND(VALUE($AD112)&gt;0,OR($AE112="",$AF112=""))</formula>
    </cfRule>
  </conditionalFormatting>
  <conditionalFormatting sqref="AB112">
    <cfRule type="expression" dxfId="97" priority="124">
      <formula>$F112&lt;VALUE("01/01/2006")</formula>
    </cfRule>
  </conditionalFormatting>
  <conditionalFormatting sqref="Q112">
    <cfRule type="expression" dxfId="96" priority="100">
      <formula>$I112=0</formula>
    </cfRule>
  </conditionalFormatting>
  <conditionalFormatting sqref="Q112">
    <cfRule type="expression" dxfId="95" priority="99">
      <formula>AND($M112&lt;&gt;"",$Q112="")</formula>
    </cfRule>
  </conditionalFormatting>
  <conditionalFormatting sqref="T113:U113">
    <cfRule type="expression" dxfId="94" priority="98">
      <formula>OR($R113="",$R113="Espèces",$R113="Carte Bleue")</formula>
    </cfRule>
  </conditionalFormatting>
  <conditionalFormatting sqref="S113">
    <cfRule type="expression" dxfId="93" priority="97">
      <formula>$M113=""</formula>
    </cfRule>
  </conditionalFormatting>
  <conditionalFormatting sqref="R113">
    <cfRule type="expression" dxfId="92" priority="96">
      <formula>AND($I113&gt;0,$M113="")</formula>
    </cfRule>
  </conditionalFormatting>
  <conditionalFormatting sqref="S113">
    <cfRule type="expression" dxfId="91" priority="95">
      <formula>AND($M113&lt;&gt;"",$N113="")</formula>
    </cfRule>
  </conditionalFormatting>
  <conditionalFormatting sqref="T113">
    <cfRule type="expression" dxfId="90" priority="94">
      <formula>AND($M113="Chèque",$O113="")</formula>
    </cfRule>
  </conditionalFormatting>
  <conditionalFormatting sqref="U113">
    <cfRule type="expression" dxfId="89" priority="93">
      <formula>AND($M113="Chèque",$P113="")</formula>
    </cfRule>
  </conditionalFormatting>
  <conditionalFormatting sqref="S114">
    <cfRule type="expression" dxfId="88" priority="92">
      <formula>$M114=""</formula>
    </cfRule>
  </conditionalFormatting>
  <conditionalFormatting sqref="S114">
    <cfRule type="expression" dxfId="87" priority="91">
      <formula>AND($M114&lt;&gt;"",$N114="")</formula>
    </cfRule>
  </conditionalFormatting>
  <conditionalFormatting sqref="A149:A150">
    <cfRule type="expression" dxfId="86" priority="258">
      <formula>AND($D148&lt;&gt;"",A149="")</formula>
    </cfRule>
  </conditionalFormatting>
  <conditionalFormatting sqref="K170:L170">
    <cfRule type="expression" dxfId="85" priority="62">
      <formula>$I170=0</formula>
    </cfRule>
  </conditionalFormatting>
  <conditionalFormatting sqref="AD170:AG170">
    <cfRule type="expression" dxfId="84" priority="86">
      <formula>OR($AC170&lt;&gt;"Oui",$AD170=0)</formula>
    </cfRule>
  </conditionalFormatting>
  <conditionalFormatting sqref="L170">
    <cfRule type="cellIs" dxfId="83" priority="85" operator="between">
      <formula>1</formula>
      <formula>250</formula>
    </cfRule>
  </conditionalFormatting>
  <conditionalFormatting sqref="K170">
    <cfRule type="expression" dxfId="82" priority="83">
      <formula>AND($L170&gt;0,$L170&lt;&gt;"")</formula>
    </cfRule>
    <cfRule type="expression" dxfId="81" priority="84">
      <formula>$I170&gt;0</formula>
    </cfRule>
  </conditionalFormatting>
  <conditionalFormatting sqref="H170 A170 C170 E170:F170">
    <cfRule type="expression" dxfId="80" priority="82">
      <formula>AND($D170&lt;&gt;"",A170="")</formula>
    </cfRule>
  </conditionalFormatting>
  <conditionalFormatting sqref="Q170">
    <cfRule type="expression" dxfId="79" priority="81">
      <formula>$M170=""</formula>
    </cfRule>
  </conditionalFormatting>
  <conditionalFormatting sqref="V170">
    <cfRule type="expression" dxfId="78" priority="80">
      <formula>$R170=""</formula>
    </cfRule>
  </conditionalFormatting>
  <conditionalFormatting sqref="AA170">
    <cfRule type="expression" dxfId="77" priority="79">
      <formula>$W170=""</formula>
    </cfRule>
  </conditionalFormatting>
  <conditionalFormatting sqref="M170:AB170">
    <cfRule type="expression" dxfId="76" priority="78">
      <formula>$I170=0</formula>
    </cfRule>
  </conditionalFormatting>
  <conditionalFormatting sqref="AD170:AG170">
    <cfRule type="expression" dxfId="75" priority="77">
      <formula>$AC170&lt;&gt;"Oui"</formula>
    </cfRule>
  </conditionalFormatting>
  <conditionalFormatting sqref="O170:P170">
    <cfRule type="expression" dxfId="74" priority="75">
      <formula>OR($M170="",$M170="Espèces",$M170="Carte Bleue")</formula>
    </cfRule>
  </conditionalFormatting>
  <conditionalFormatting sqref="T170:U170">
    <cfRule type="expression" dxfId="73" priority="74">
      <formula>OR($R170="",$R170="Espèces",$R170="Carte Bleue")</formula>
    </cfRule>
  </conditionalFormatting>
  <conditionalFormatting sqref="Y170:Z170">
    <cfRule type="expression" dxfId="72" priority="76">
      <formula>OR($W170="",$W170="Espèces",$W170="Carte Bleue")</formula>
    </cfRule>
  </conditionalFormatting>
  <conditionalFormatting sqref="N170">
    <cfRule type="expression" dxfId="71" priority="73">
      <formula>$M170=""</formula>
    </cfRule>
  </conditionalFormatting>
  <conditionalFormatting sqref="S170">
    <cfRule type="expression" dxfId="70" priority="72">
      <formula>$R170=""</formula>
    </cfRule>
  </conditionalFormatting>
  <conditionalFormatting sqref="X170">
    <cfRule type="expression" dxfId="69" priority="71">
      <formula>$W170=""</formula>
    </cfRule>
  </conditionalFormatting>
  <conditionalFormatting sqref="M170">
    <cfRule type="expression" dxfId="68" priority="70">
      <formula>AND($I170&gt;0,$M170="")</formula>
    </cfRule>
  </conditionalFormatting>
  <conditionalFormatting sqref="Q170">
    <cfRule type="expression" dxfId="67" priority="69">
      <formula>AND($M170&lt;&gt;"",$Q170="")</formula>
    </cfRule>
  </conditionalFormatting>
  <conditionalFormatting sqref="N170">
    <cfRule type="expression" dxfId="66" priority="68">
      <formula>AND($M170&lt;&gt;"",$N170="")</formula>
    </cfRule>
  </conditionalFormatting>
  <conditionalFormatting sqref="O170">
    <cfRule type="expression" dxfId="65" priority="67">
      <formula>AND($M170="Chèque",$O170="")</formula>
    </cfRule>
  </conditionalFormatting>
  <conditionalFormatting sqref="P170">
    <cfRule type="expression" dxfId="64" priority="66">
      <formula>AND($M170="Chèque",$P170="")</formula>
    </cfRule>
  </conditionalFormatting>
  <conditionalFormatting sqref="R170">
    <cfRule type="expression" dxfId="63" priority="65">
      <formula>AND($I170&gt;0,$L170&gt;0,$M170&lt;&gt;"",$R170="")</formula>
    </cfRule>
  </conditionalFormatting>
  <conditionalFormatting sqref="AE170:AG170">
    <cfRule type="expression" dxfId="62" priority="64">
      <formula>AND(VALUE($AD170)&gt;0,AE170="")</formula>
    </cfRule>
  </conditionalFormatting>
  <conditionalFormatting sqref="AD170">
    <cfRule type="expression" dxfId="61" priority="63">
      <formula>AND(VALUE($AD170)&gt;0,OR($AE170="",$AF170=""))</formula>
    </cfRule>
  </conditionalFormatting>
  <conditionalFormatting sqref="AB170">
    <cfRule type="expression" dxfId="60" priority="87">
      <formula>$F170&lt;VALUE("01/01/2006")</formula>
    </cfRule>
  </conditionalFormatting>
  <conditionalFormatting sqref="B170">
    <cfRule type="expression" dxfId="59" priority="61">
      <formula>AND($D170&lt;&gt;"",B170="")</formula>
    </cfRule>
  </conditionalFormatting>
  <conditionalFormatting sqref="J170">
    <cfRule type="expression" dxfId="58" priority="88">
      <formula>OR($I170=0,$D170="")</formula>
    </cfRule>
  </conditionalFormatting>
  <conditionalFormatting sqref="K171:L171">
    <cfRule type="expression" dxfId="57" priority="33">
      <formula>$I171=0</formula>
    </cfRule>
  </conditionalFormatting>
  <conditionalFormatting sqref="AD171:AG171">
    <cfRule type="expression" dxfId="56" priority="57">
      <formula>OR($AC171&lt;&gt;"Oui",$AD171=0)</formula>
    </cfRule>
  </conditionalFormatting>
  <conditionalFormatting sqref="L171">
    <cfRule type="cellIs" dxfId="55" priority="56" operator="between">
      <formula>1</formula>
      <formula>250</formula>
    </cfRule>
  </conditionalFormatting>
  <conditionalFormatting sqref="K171">
    <cfRule type="expression" dxfId="54" priority="54">
      <formula>AND($L171&gt;0,$L171&lt;&gt;"")</formula>
    </cfRule>
    <cfRule type="expression" dxfId="53" priority="55">
      <formula>$I171&gt;0</formula>
    </cfRule>
  </conditionalFormatting>
  <conditionalFormatting sqref="H171 A171 C171 E171:F171">
    <cfRule type="expression" dxfId="52" priority="53">
      <formula>AND($D171&lt;&gt;"",A171="")</formula>
    </cfRule>
  </conditionalFormatting>
  <conditionalFormatting sqref="Q171">
    <cfRule type="expression" dxfId="51" priority="52">
      <formula>$M171=""</formula>
    </cfRule>
  </conditionalFormatting>
  <conditionalFormatting sqref="V171">
    <cfRule type="expression" dxfId="50" priority="51">
      <formula>$R171=""</formula>
    </cfRule>
  </conditionalFormatting>
  <conditionalFormatting sqref="AA171">
    <cfRule type="expression" dxfId="49" priority="50">
      <formula>$W171=""</formula>
    </cfRule>
  </conditionalFormatting>
  <conditionalFormatting sqref="M171:AB171">
    <cfRule type="expression" dxfId="48" priority="49">
      <formula>$I171=0</formula>
    </cfRule>
  </conditionalFormatting>
  <conditionalFormatting sqref="AD171:AG171">
    <cfRule type="expression" dxfId="47" priority="48">
      <formula>$AC171&lt;&gt;"Oui"</formula>
    </cfRule>
  </conditionalFormatting>
  <conditionalFormatting sqref="O171:P171">
    <cfRule type="expression" dxfId="46" priority="46">
      <formula>OR($M171="",$M171="Espèces",$M171="Carte Bleue")</formula>
    </cfRule>
  </conditionalFormatting>
  <conditionalFormatting sqref="T171:U171">
    <cfRule type="expression" dxfId="45" priority="45">
      <formula>OR($R171="",$R171="Espèces",$R171="Carte Bleue")</formula>
    </cfRule>
  </conditionalFormatting>
  <conditionalFormatting sqref="Y171:Z171">
    <cfRule type="expression" dxfId="44" priority="47">
      <formula>OR($W171="",$W171="Espèces",$W171="Carte Bleue")</formula>
    </cfRule>
  </conditionalFormatting>
  <conditionalFormatting sqref="N171">
    <cfRule type="expression" dxfId="43" priority="44">
      <formula>$M171=""</formula>
    </cfRule>
  </conditionalFormatting>
  <conditionalFormatting sqref="S171">
    <cfRule type="expression" dxfId="42" priority="43">
      <formula>$R171=""</formula>
    </cfRule>
  </conditionalFormatting>
  <conditionalFormatting sqref="X171">
    <cfRule type="expression" dxfId="41" priority="42">
      <formula>$W171=""</formula>
    </cfRule>
  </conditionalFormatting>
  <conditionalFormatting sqref="M171">
    <cfRule type="expression" dxfId="40" priority="41">
      <formula>AND($I171&gt;0,$M171="")</formula>
    </cfRule>
  </conditionalFormatting>
  <conditionalFormatting sqref="Q171">
    <cfRule type="expression" dxfId="39" priority="40">
      <formula>AND($M171&lt;&gt;"",$Q171="")</formula>
    </cfRule>
  </conditionalFormatting>
  <conditionalFormatting sqref="N171">
    <cfRule type="expression" dxfId="38" priority="39">
      <formula>AND($M171&lt;&gt;"",$N171="")</formula>
    </cfRule>
  </conditionalFormatting>
  <conditionalFormatting sqref="O171">
    <cfRule type="expression" dxfId="37" priority="38">
      <formula>AND($M171="Chèque",$O171="")</formula>
    </cfRule>
  </conditionalFormatting>
  <conditionalFormatting sqref="P171">
    <cfRule type="expression" dxfId="36" priority="37">
      <formula>AND($M171="Chèque",$P171="")</formula>
    </cfRule>
  </conditionalFormatting>
  <conditionalFormatting sqref="R171">
    <cfRule type="expression" dxfId="35" priority="36">
      <formula>AND($I171&gt;0,$L171&gt;0,$M171&lt;&gt;"",$R171="")</formula>
    </cfRule>
  </conditionalFormatting>
  <conditionalFormatting sqref="AE171:AG171">
    <cfRule type="expression" dxfId="34" priority="35">
      <formula>AND(VALUE($AD171)&gt;0,AE171="")</formula>
    </cfRule>
  </conditionalFormatting>
  <conditionalFormatting sqref="AD171">
    <cfRule type="expression" dxfId="33" priority="34">
      <formula>AND(VALUE($AD171)&gt;0,OR($AE171="",$AF171=""))</formula>
    </cfRule>
  </conditionalFormatting>
  <conditionalFormatting sqref="AB171">
    <cfRule type="expression" dxfId="32" priority="58">
      <formula>$F171&lt;VALUE("01/01/2006")</formula>
    </cfRule>
  </conditionalFormatting>
  <conditionalFormatting sqref="B171">
    <cfRule type="expression" dxfId="31" priority="32">
      <formula>AND($D171&lt;&gt;"",B171="")</formula>
    </cfRule>
  </conditionalFormatting>
  <conditionalFormatting sqref="J171">
    <cfRule type="expression" dxfId="30" priority="59">
      <formula>OR($I171=0,$D171="")</formula>
    </cfRule>
  </conditionalFormatting>
  <conditionalFormatting sqref="K172:AB172">
    <cfRule type="expression" dxfId="29" priority="8">
      <formula>$I172=0</formula>
    </cfRule>
  </conditionalFormatting>
  <conditionalFormatting sqref="AD172:AG172">
    <cfRule type="expression" dxfId="28" priority="28">
      <formula>OR($AC172&lt;&gt;"Oui",$AD172=0)</formula>
    </cfRule>
  </conditionalFormatting>
  <conditionalFormatting sqref="L172">
    <cfRule type="cellIs" dxfId="27" priority="27" operator="between">
      <formula>1</formula>
      <formula>250</formula>
    </cfRule>
  </conditionalFormatting>
  <conditionalFormatting sqref="K172">
    <cfRule type="expression" dxfId="26" priority="25">
      <formula>AND($L172&gt;0,$L172&lt;&gt;"")</formula>
    </cfRule>
    <cfRule type="expression" dxfId="25" priority="26">
      <formula>$I172&gt;0</formula>
    </cfRule>
  </conditionalFormatting>
  <conditionalFormatting sqref="C172 H172 E172:F172 A172">
    <cfRule type="expression" dxfId="24" priority="24">
      <formula>AND($D172&lt;&gt;"",A172="")</formula>
    </cfRule>
  </conditionalFormatting>
  <conditionalFormatting sqref="O172:P172">
    <cfRule type="expression" dxfId="23" priority="22">
      <formula>OR($M172="",$M172="Espèces",$M172="Carte Bleue")</formula>
    </cfRule>
  </conditionalFormatting>
  <conditionalFormatting sqref="T172:U172">
    <cfRule type="expression" dxfId="22" priority="21">
      <formula>OR($R172="",$R172="Espèces",$R172="Indemnisation",$R172="Pass'Sport",$R172="Carte Bleue")</formula>
    </cfRule>
  </conditionalFormatting>
  <conditionalFormatting sqref="Y172:Z172">
    <cfRule type="expression" dxfId="21" priority="23">
      <formula>OR($W172="",$W172="Espèces",$W172="Carte Bleue")</formula>
    </cfRule>
  </conditionalFormatting>
  <conditionalFormatting sqref="N172 Q172">
    <cfRule type="expression" dxfId="20" priority="20">
      <formula>$M172=""</formula>
    </cfRule>
  </conditionalFormatting>
  <conditionalFormatting sqref="V172 S172">
    <cfRule type="expression" dxfId="19" priority="19">
      <formula>$R172=""</formula>
    </cfRule>
  </conditionalFormatting>
  <conditionalFormatting sqref="AA172 X172">
    <cfRule type="expression" dxfId="18" priority="18">
      <formula>$W172=""</formula>
    </cfRule>
  </conditionalFormatting>
  <conditionalFormatting sqref="M172">
    <cfRule type="expression" dxfId="17" priority="17">
      <formula>AND($I172&gt;0,$M172="")</formula>
    </cfRule>
  </conditionalFormatting>
  <conditionalFormatting sqref="Q172">
    <cfRule type="expression" dxfId="16" priority="16">
      <formula>AND($M172&lt;&gt;"",$Q172="")</formula>
    </cfRule>
  </conditionalFormatting>
  <conditionalFormatting sqref="N172">
    <cfRule type="expression" dxfId="15" priority="15">
      <formula>AND($M172&lt;&gt;"",$N172="")</formula>
    </cfRule>
  </conditionalFormatting>
  <conditionalFormatting sqref="O172">
    <cfRule type="expression" dxfId="14" priority="14">
      <formula>AND($M172="Chèque",$O172="")</formula>
    </cfRule>
  </conditionalFormatting>
  <conditionalFormatting sqref="P172">
    <cfRule type="expression" dxfId="13" priority="13">
      <formula>AND($M172="Chèque",$P172="")</formula>
    </cfRule>
  </conditionalFormatting>
  <conditionalFormatting sqref="R172">
    <cfRule type="expression" dxfId="12" priority="12">
      <formula>AND($I172&gt;0,$L172&gt;0,$M172&lt;&gt;"",$R172="")</formula>
    </cfRule>
  </conditionalFormatting>
  <conditionalFormatting sqref="AD172:AG172">
    <cfRule type="expression" dxfId="11" priority="11">
      <formula>$AC172&lt;&gt;"Oui"</formula>
    </cfRule>
  </conditionalFormatting>
  <conditionalFormatting sqref="AE172:AG172">
    <cfRule type="expression" dxfId="10" priority="10">
      <formula>AND(VALUE($AD172)&gt;0,AE172="")</formula>
    </cfRule>
  </conditionalFormatting>
  <conditionalFormatting sqref="AD172">
    <cfRule type="expression" dxfId="9" priority="9">
      <formula>AND(VALUE($AD172)&gt;0,OR($AE172="",$AF172=""))</formula>
    </cfRule>
  </conditionalFormatting>
  <conditionalFormatting sqref="AB172">
    <cfRule type="expression" dxfId="8" priority="29">
      <formula>$F172&lt;VALUE("01/01/2006")</formula>
    </cfRule>
  </conditionalFormatting>
  <conditionalFormatting sqref="B172">
    <cfRule type="expression" dxfId="7" priority="7">
      <formula>AND($D172&lt;&gt;"",B172="")</formula>
    </cfRule>
  </conditionalFormatting>
  <conditionalFormatting sqref="J172">
    <cfRule type="expression" dxfId="6" priority="30">
      <formula>OR($I172=0,$D172="")</formula>
    </cfRule>
  </conditionalFormatting>
  <conditionalFormatting sqref="P127:Q127">
    <cfRule type="expression" dxfId="5" priority="6">
      <formula>$I127=0</formula>
    </cfRule>
  </conditionalFormatting>
  <conditionalFormatting sqref="P127">
    <cfRule type="expression" dxfId="4" priority="5">
      <formula>OR($M127="",$M127="Espèces",$M127="Carte Bleue")</formula>
    </cfRule>
  </conditionalFormatting>
  <conditionalFormatting sqref="Q127">
    <cfRule type="expression" dxfId="3" priority="4">
      <formula>AND($M127&lt;&gt;"",$Q127="")</formula>
    </cfRule>
  </conditionalFormatting>
  <conditionalFormatting sqref="P127">
    <cfRule type="expression" dxfId="2" priority="3">
      <formula>AND($M127="Chèque",$P127="")</formula>
    </cfRule>
  </conditionalFormatting>
  <conditionalFormatting sqref="U253">
    <cfRule type="expression" dxfId="1" priority="2">
      <formula>$I253=0</formula>
    </cfRule>
  </conditionalFormatting>
  <conditionalFormatting sqref="U253">
    <cfRule type="expression" dxfId="0" priority="1">
      <formula>OR($R253="",$R253="Espèces",$R253="Carte Bleue")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2022-11-15T14:00:58Z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