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13_ncr:1_{CDCECFA7-9998-4F60-8628-D457A917F37E}" xr6:coauthVersionLast="47" xr6:coauthVersionMax="47" xr10:uidLastSave="{00000000-0000-0000-0000-000000000000}"/>
  <bookViews>
    <workbookView xWindow="-120" yWindow="-120" windowWidth="29040" windowHeight="16440" tabRatio="238" xr2:uid="{00000000-000D-0000-FFFF-FFFF00000000}"/>
  </bookViews>
  <sheets>
    <sheet name="COTISATIONS" sheetId="1" r:id="rId1"/>
    <sheet name="Anciens" sheetId="3" r:id="rId2"/>
  </sheets>
  <definedNames>
    <definedName name="_xlnm._FilterDatabase" localSheetId="1" hidden="1">Anciens!$B$2:$G$334</definedName>
    <definedName name="_xlnm._FilterDatabase" localSheetId="0" hidden="1">COTISATIONS!$A$2:$AJ$357</definedName>
    <definedName name="Excel_BuiltIn__FilterDatabase" localSheetId="1">Anciens!$B$1:$D$334</definedName>
    <definedName name="Excel_BuiltIn__FilterDatabase" localSheetId="0">COTISATIONS!$A$1:$AG$358</definedName>
    <definedName name="Print_Titles" localSheetId="1">Anciens!$1:$1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50" i="1" l="1"/>
  <c r="AI350" i="1"/>
  <c r="AH350" i="1"/>
  <c r="AD350" i="1"/>
  <c r="L350" i="1"/>
  <c r="K350" i="1"/>
  <c r="I350" i="1"/>
  <c r="G350" i="1"/>
  <c r="F350" i="1"/>
  <c r="AD351" i="1"/>
  <c r="G351" i="1"/>
  <c r="AJ349" i="1"/>
  <c r="AI349" i="1"/>
  <c r="AH349" i="1"/>
  <c r="AD349" i="1"/>
  <c r="L349" i="1"/>
  <c r="K349" i="1"/>
  <c r="G349" i="1"/>
  <c r="I349" i="1" s="1"/>
  <c r="F349" i="1"/>
  <c r="AJ348" i="1"/>
  <c r="AI348" i="1"/>
  <c r="AH348" i="1"/>
  <c r="AD348" i="1"/>
  <c r="L348" i="1"/>
  <c r="K348" i="1"/>
  <c r="I348" i="1"/>
  <c r="G348" i="1"/>
  <c r="F348" i="1"/>
  <c r="AJ347" i="1"/>
  <c r="AI347" i="1"/>
  <c r="AH347" i="1"/>
  <c r="AD347" i="1"/>
  <c r="L347" i="1"/>
  <c r="K347" i="1"/>
  <c r="G347" i="1"/>
  <c r="I347" i="1" s="1"/>
  <c r="F347" i="1"/>
  <c r="AJ346" i="1"/>
  <c r="AI346" i="1"/>
  <c r="AH346" i="1"/>
  <c r="AD346" i="1"/>
  <c r="L346" i="1"/>
  <c r="K346" i="1"/>
  <c r="I346" i="1"/>
  <c r="G346" i="1"/>
  <c r="F346" i="1"/>
  <c r="AJ345" i="1"/>
  <c r="AI345" i="1"/>
  <c r="AH345" i="1"/>
  <c r="AD345" i="1"/>
  <c r="L345" i="1"/>
  <c r="K345" i="1"/>
  <c r="G345" i="1"/>
  <c r="I345" i="1" s="1"/>
  <c r="F345" i="1"/>
  <c r="AJ344" i="1"/>
  <c r="AI344" i="1"/>
  <c r="AH344" i="1"/>
  <c r="AD344" i="1"/>
  <c r="L344" i="1"/>
  <c r="K344" i="1"/>
  <c r="I344" i="1"/>
  <c r="G344" i="1"/>
  <c r="F344" i="1"/>
  <c r="AJ343" i="1"/>
  <c r="AI343" i="1"/>
  <c r="AH343" i="1"/>
  <c r="AD343" i="1"/>
  <c r="L343" i="1"/>
  <c r="K343" i="1"/>
  <c r="G343" i="1"/>
  <c r="I343" i="1" s="1"/>
  <c r="F343" i="1"/>
  <c r="AJ342" i="1"/>
  <c r="AI342" i="1"/>
  <c r="AH342" i="1"/>
  <c r="AD342" i="1"/>
  <c r="L342" i="1"/>
  <c r="K342" i="1"/>
  <c r="I342" i="1"/>
  <c r="G342" i="1"/>
  <c r="F342" i="1"/>
  <c r="AJ341" i="1"/>
  <c r="AI341" i="1"/>
  <c r="AH341" i="1"/>
  <c r="AD341" i="1"/>
  <c r="L341" i="1"/>
  <c r="K341" i="1"/>
  <c r="G341" i="1"/>
  <c r="I341" i="1" s="1"/>
  <c r="F341" i="1"/>
  <c r="AJ340" i="1"/>
  <c r="AI340" i="1"/>
  <c r="AH340" i="1"/>
  <c r="AD340" i="1"/>
  <c r="L340" i="1"/>
  <c r="K340" i="1"/>
  <c r="I340" i="1"/>
  <c r="G340" i="1"/>
  <c r="F340" i="1"/>
  <c r="AJ339" i="1"/>
  <c r="AI339" i="1"/>
  <c r="AH339" i="1"/>
  <c r="AD339" i="1"/>
  <c r="L339" i="1"/>
  <c r="K339" i="1"/>
  <c r="G339" i="1"/>
  <c r="I339" i="1" s="1"/>
  <c r="F339" i="1"/>
  <c r="AJ338" i="1"/>
  <c r="AI338" i="1"/>
  <c r="AH338" i="1"/>
  <c r="AD338" i="1"/>
  <c r="L338" i="1"/>
  <c r="K338" i="1"/>
  <c r="I338" i="1"/>
  <c r="G338" i="1"/>
  <c r="F338" i="1"/>
  <c r="AJ337" i="1"/>
  <c r="AI337" i="1"/>
  <c r="AH337" i="1"/>
  <c r="AD337" i="1"/>
  <c r="L337" i="1"/>
  <c r="K337" i="1"/>
  <c r="G337" i="1"/>
  <c r="I337" i="1" s="1"/>
  <c r="F337" i="1"/>
  <c r="AJ336" i="1"/>
  <c r="AI336" i="1"/>
  <c r="AH336" i="1"/>
  <c r="AD336" i="1"/>
  <c r="L336" i="1"/>
  <c r="K336" i="1"/>
  <c r="I336" i="1"/>
  <c r="G336" i="1"/>
  <c r="F336" i="1"/>
  <c r="AJ335" i="1"/>
  <c r="AI335" i="1"/>
  <c r="AH335" i="1"/>
  <c r="AD335" i="1"/>
  <c r="L335" i="1"/>
  <c r="K335" i="1"/>
  <c r="G335" i="1"/>
  <c r="I335" i="1" s="1"/>
  <c r="F335" i="1"/>
  <c r="AJ334" i="1"/>
  <c r="AI334" i="1"/>
  <c r="AH334" i="1"/>
  <c r="AD334" i="1"/>
  <c r="L334" i="1"/>
  <c r="K334" i="1"/>
  <c r="I334" i="1"/>
  <c r="G334" i="1"/>
  <c r="F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H319" i="1"/>
  <c r="AH318" i="1"/>
  <c r="AH317" i="1"/>
  <c r="AH316" i="1"/>
  <c r="AH315" i="1"/>
  <c r="AH314" i="1"/>
  <c r="AH313" i="1"/>
  <c r="AH312" i="1"/>
  <c r="AH311" i="1"/>
  <c r="AH310" i="1"/>
  <c r="AH309" i="1"/>
  <c r="AH308" i="1"/>
  <c r="AH307" i="1"/>
  <c r="AH306" i="1"/>
  <c r="AH305" i="1"/>
  <c r="AH304" i="1"/>
  <c r="AH303" i="1"/>
  <c r="AH302" i="1"/>
  <c r="AH301" i="1"/>
  <c r="AH300" i="1"/>
  <c r="AH299" i="1"/>
  <c r="AH298" i="1"/>
  <c r="AH297" i="1"/>
  <c r="AH296" i="1"/>
  <c r="AH295" i="1"/>
  <c r="AH294" i="1"/>
  <c r="AH293" i="1"/>
  <c r="AH292" i="1"/>
  <c r="AH291" i="1"/>
  <c r="AH290" i="1"/>
  <c r="AH289" i="1"/>
  <c r="AH288" i="1"/>
  <c r="AH287" i="1"/>
  <c r="AH286" i="1"/>
  <c r="AH285" i="1"/>
  <c r="AH284" i="1"/>
  <c r="AH283" i="1"/>
  <c r="AH282" i="1"/>
  <c r="AH281" i="1"/>
  <c r="AH280" i="1"/>
  <c r="AH279" i="1"/>
  <c r="AH278" i="1"/>
  <c r="AH277" i="1"/>
  <c r="AH276" i="1"/>
  <c r="AH275" i="1"/>
  <c r="AH274" i="1"/>
  <c r="AH273" i="1"/>
  <c r="AH272" i="1"/>
  <c r="AH271" i="1"/>
  <c r="AH270" i="1"/>
  <c r="AH269" i="1"/>
  <c r="AH268" i="1"/>
  <c r="AH267" i="1"/>
  <c r="AH266" i="1"/>
  <c r="AH265" i="1"/>
  <c r="AH264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5" i="1"/>
  <c r="AH244" i="1"/>
  <c r="AH243" i="1"/>
  <c r="AH242" i="1"/>
  <c r="AH241" i="1"/>
  <c r="AH240" i="1"/>
  <c r="AH239" i="1"/>
  <c r="AH238" i="1"/>
  <c r="AH237" i="1"/>
  <c r="AH236" i="1"/>
  <c r="AH235" i="1"/>
  <c r="AH234" i="1"/>
  <c r="AH233" i="1"/>
  <c r="AH232" i="1"/>
  <c r="AH231" i="1"/>
  <c r="AH230" i="1"/>
  <c r="AH229" i="1"/>
  <c r="AH228" i="1"/>
  <c r="AH227" i="1"/>
  <c r="AH226" i="1"/>
  <c r="AH225" i="1"/>
  <c r="AH224" i="1"/>
  <c r="AH223" i="1"/>
  <c r="AH222" i="1"/>
  <c r="AH221" i="1"/>
  <c r="AH220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2" i="1"/>
  <c r="AH191" i="1"/>
  <c r="AH190" i="1"/>
  <c r="AH189" i="1"/>
  <c r="AH188" i="1"/>
  <c r="AH187" i="1"/>
  <c r="AH186" i="1"/>
  <c r="AH185" i="1"/>
  <c r="AH184" i="1"/>
  <c r="AH183" i="1"/>
  <c r="AH182" i="1"/>
  <c r="AH181" i="1"/>
  <c r="AH180" i="1"/>
  <c r="AH179" i="1"/>
  <c r="AH178" i="1"/>
  <c r="AH177" i="1"/>
  <c r="AH176" i="1"/>
  <c r="AH175" i="1"/>
  <c r="AH174" i="1"/>
  <c r="AH173" i="1"/>
  <c r="AH172" i="1"/>
  <c r="AH171" i="1"/>
  <c r="AH170" i="1"/>
  <c r="AH169" i="1"/>
  <c r="AH168" i="1"/>
  <c r="AH167" i="1"/>
  <c r="AH166" i="1"/>
  <c r="AH165" i="1"/>
  <c r="AH164" i="1"/>
  <c r="AH163" i="1"/>
  <c r="AH162" i="1"/>
  <c r="AH161" i="1"/>
  <c r="AH160" i="1"/>
  <c r="AH159" i="1"/>
  <c r="AH158" i="1"/>
  <c r="AH157" i="1"/>
  <c r="AH156" i="1"/>
  <c r="AH155" i="1"/>
  <c r="AH154" i="1"/>
  <c r="AH153" i="1"/>
  <c r="AH152" i="1"/>
  <c r="AH151" i="1"/>
  <c r="AH150" i="1"/>
  <c r="AH149" i="1"/>
  <c r="AH148" i="1"/>
  <c r="AH147" i="1"/>
  <c r="AH146" i="1"/>
  <c r="AH145" i="1"/>
  <c r="AH144" i="1"/>
  <c r="AH14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30" i="1"/>
  <c r="AH129" i="1"/>
  <c r="AH128" i="1"/>
  <c r="AH127" i="1"/>
  <c r="AH126" i="1"/>
  <c r="AH125" i="1"/>
  <c r="AH124" i="1"/>
  <c r="AH123" i="1"/>
  <c r="AH122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I18" i="1"/>
  <c r="AD333" i="1"/>
  <c r="L333" i="1"/>
  <c r="K333" i="1"/>
  <c r="AD332" i="1"/>
  <c r="L332" i="1"/>
  <c r="K332" i="1"/>
  <c r="AD331" i="1"/>
  <c r="K331" i="1"/>
  <c r="L331" i="1" s="1"/>
  <c r="AD330" i="1"/>
  <c r="K330" i="1"/>
  <c r="L330" i="1" s="1"/>
  <c r="AD329" i="1"/>
  <c r="K329" i="1"/>
  <c r="L329" i="1" s="1"/>
  <c r="AD328" i="1"/>
  <c r="L328" i="1"/>
  <c r="K328" i="1"/>
  <c r="AD327" i="1"/>
  <c r="K327" i="1"/>
  <c r="L327" i="1" s="1"/>
  <c r="AD326" i="1"/>
  <c r="K326" i="1"/>
  <c r="L326" i="1" s="1"/>
  <c r="AD325" i="1"/>
  <c r="K325" i="1"/>
  <c r="L325" i="1" s="1"/>
  <c r="AD324" i="1"/>
  <c r="L324" i="1"/>
  <c r="K324" i="1"/>
  <c r="AD323" i="1"/>
  <c r="K323" i="1"/>
  <c r="L323" i="1" s="1"/>
  <c r="AD322" i="1"/>
  <c r="K322" i="1"/>
  <c r="L322" i="1" s="1"/>
  <c r="AD321" i="1"/>
  <c r="L321" i="1"/>
  <c r="K321" i="1"/>
  <c r="AD320" i="1"/>
  <c r="L320" i="1"/>
  <c r="K320" i="1"/>
  <c r="AD319" i="1"/>
  <c r="K319" i="1"/>
  <c r="L319" i="1" s="1"/>
  <c r="AD318" i="1"/>
  <c r="K318" i="1"/>
  <c r="L318" i="1" s="1"/>
  <c r="AD317" i="1"/>
  <c r="L317" i="1"/>
  <c r="K317" i="1"/>
  <c r="AD316" i="1"/>
  <c r="L316" i="1"/>
  <c r="K316" i="1"/>
  <c r="AD315" i="1"/>
  <c r="K315" i="1"/>
  <c r="L315" i="1" s="1"/>
  <c r="AD314" i="1"/>
  <c r="K314" i="1"/>
  <c r="L314" i="1" s="1"/>
  <c r="AD313" i="1"/>
  <c r="L313" i="1"/>
  <c r="K313" i="1"/>
  <c r="AD312" i="1"/>
  <c r="L312" i="1"/>
  <c r="K312" i="1"/>
  <c r="AD311" i="1"/>
  <c r="K311" i="1"/>
  <c r="L311" i="1" s="1"/>
  <c r="AD310" i="1"/>
  <c r="K310" i="1"/>
  <c r="L310" i="1" s="1"/>
  <c r="AD309" i="1"/>
  <c r="L309" i="1"/>
  <c r="K309" i="1"/>
  <c r="AD308" i="1"/>
  <c r="L308" i="1"/>
  <c r="K308" i="1"/>
  <c r="AD307" i="1"/>
  <c r="K307" i="1"/>
  <c r="L307" i="1" s="1"/>
  <c r="AD306" i="1"/>
  <c r="K306" i="1"/>
  <c r="L306" i="1" s="1"/>
  <c r="AD305" i="1"/>
  <c r="L305" i="1"/>
  <c r="K305" i="1"/>
  <c r="AD304" i="1"/>
  <c r="L304" i="1"/>
  <c r="K304" i="1"/>
  <c r="AD303" i="1"/>
  <c r="K303" i="1"/>
  <c r="L303" i="1" s="1"/>
  <c r="AD302" i="1"/>
  <c r="K302" i="1"/>
  <c r="L302" i="1" s="1"/>
  <c r="AD301" i="1"/>
  <c r="L301" i="1"/>
  <c r="K301" i="1"/>
  <c r="AD300" i="1"/>
  <c r="L300" i="1"/>
  <c r="K300" i="1"/>
  <c r="AD299" i="1"/>
  <c r="K299" i="1"/>
  <c r="L299" i="1" s="1"/>
  <c r="AD298" i="1"/>
  <c r="K298" i="1"/>
  <c r="L298" i="1" s="1"/>
  <c r="AD297" i="1"/>
  <c r="L297" i="1"/>
  <c r="K297" i="1"/>
  <c r="AD296" i="1"/>
  <c r="L296" i="1"/>
  <c r="K296" i="1"/>
  <c r="AD295" i="1"/>
  <c r="K295" i="1"/>
  <c r="L295" i="1" s="1"/>
  <c r="AD294" i="1"/>
  <c r="K294" i="1"/>
  <c r="L294" i="1" s="1"/>
  <c r="AD293" i="1"/>
  <c r="L293" i="1"/>
  <c r="K293" i="1"/>
  <c r="AD292" i="1"/>
  <c r="L292" i="1"/>
  <c r="K292" i="1"/>
  <c r="AD291" i="1"/>
  <c r="K291" i="1"/>
  <c r="L291" i="1" s="1"/>
  <c r="AD290" i="1"/>
  <c r="K290" i="1"/>
  <c r="L290" i="1" s="1"/>
  <c r="AD289" i="1"/>
  <c r="L289" i="1"/>
  <c r="K289" i="1"/>
  <c r="AD288" i="1"/>
  <c r="L288" i="1"/>
  <c r="K288" i="1"/>
  <c r="AD287" i="1"/>
  <c r="K287" i="1"/>
  <c r="L287" i="1" s="1"/>
  <c r="AD286" i="1"/>
  <c r="K286" i="1"/>
  <c r="L286" i="1" s="1"/>
  <c r="AD285" i="1"/>
  <c r="K285" i="1"/>
  <c r="L285" i="1" s="1"/>
  <c r="AD284" i="1"/>
  <c r="L284" i="1"/>
  <c r="K284" i="1"/>
  <c r="AD283" i="1"/>
  <c r="K283" i="1"/>
  <c r="L283" i="1" s="1"/>
  <c r="AD282" i="1"/>
  <c r="K282" i="1"/>
  <c r="L282" i="1" s="1"/>
  <c r="AD281" i="1"/>
  <c r="K281" i="1"/>
  <c r="L281" i="1" s="1"/>
  <c r="AD280" i="1"/>
  <c r="L280" i="1"/>
  <c r="K280" i="1"/>
  <c r="AD279" i="1"/>
  <c r="K279" i="1"/>
  <c r="L279" i="1" s="1"/>
  <c r="AD278" i="1"/>
  <c r="K278" i="1"/>
  <c r="L278" i="1" s="1"/>
  <c r="AD277" i="1"/>
  <c r="L277" i="1"/>
  <c r="K277" i="1"/>
  <c r="AD276" i="1"/>
  <c r="L276" i="1"/>
  <c r="K276" i="1"/>
  <c r="AD275" i="1"/>
  <c r="K275" i="1"/>
  <c r="L275" i="1" s="1"/>
  <c r="AD274" i="1"/>
  <c r="K274" i="1"/>
  <c r="L274" i="1" s="1"/>
  <c r="AD273" i="1"/>
  <c r="L273" i="1"/>
  <c r="K273" i="1"/>
  <c r="AD272" i="1"/>
  <c r="L272" i="1"/>
  <c r="K272" i="1"/>
  <c r="AD271" i="1"/>
  <c r="K271" i="1"/>
  <c r="L271" i="1" s="1"/>
  <c r="AD270" i="1"/>
  <c r="K270" i="1"/>
  <c r="L270" i="1" s="1"/>
  <c r="AD269" i="1"/>
  <c r="L269" i="1"/>
  <c r="K269" i="1"/>
  <c r="AD268" i="1"/>
  <c r="L268" i="1"/>
  <c r="K268" i="1"/>
  <c r="AD267" i="1"/>
  <c r="K267" i="1"/>
  <c r="L267" i="1" s="1"/>
  <c r="AD266" i="1"/>
  <c r="K266" i="1"/>
  <c r="L266" i="1" s="1"/>
  <c r="AD265" i="1"/>
  <c r="L265" i="1"/>
  <c r="K265" i="1"/>
  <c r="AD264" i="1"/>
  <c r="L264" i="1"/>
  <c r="K264" i="1"/>
  <c r="AD263" i="1"/>
  <c r="K263" i="1"/>
  <c r="L263" i="1" s="1"/>
  <c r="AD262" i="1"/>
  <c r="K262" i="1"/>
  <c r="L262" i="1" s="1"/>
  <c r="AD261" i="1"/>
  <c r="L261" i="1"/>
  <c r="K261" i="1"/>
  <c r="AD260" i="1"/>
  <c r="L260" i="1"/>
  <c r="K260" i="1"/>
  <c r="AD259" i="1"/>
  <c r="K259" i="1"/>
  <c r="L259" i="1" s="1"/>
  <c r="AD258" i="1"/>
  <c r="K258" i="1"/>
  <c r="L258" i="1" s="1"/>
  <c r="AD257" i="1"/>
  <c r="L257" i="1"/>
  <c r="K257" i="1"/>
  <c r="AD256" i="1"/>
  <c r="L256" i="1"/>
  <c r="K256" i="1"/>
  <c r="AD255" i="1"/>
  <c r="K255" i="1"/>
  <c r="L255" i="1" s="1"/>
  <c r="AD254" i="1"/>
  <c r="K254" i="1"/>
  <c r="L254" i="1" s="1"/>
  <c r="AD253" i="1"/>
  <c r="L253" i="1"/>
  <c r="K253" i="1"/>
  <c r="AD252" i="1"/>
  <c r="L252" i="1"/>
  <c r="K252" i="1"/>
  <c r="AD251" i="1"/>
  <c r="K251" i="1"/>
  <c r="L251" i="1" s="1"/>
  <c r="AD250" i="1"/>
  <c r="K250" i="1"/>
  <c r="L250" i="1" s="1"/>
  <c r="AD249" i="1"/>
  <c r="L249" i="1"/>
  <c r="K249" i="1"/>
  <c r="AD248" i="1"/>
  <c r="L248" i="1"/>
  <c r="K248" i="1"/>
  <c r="AD247" i="1"/>
  <c r="K247" i="1"/>
  <c r="L247" i="1" s="1"/>
  <c r="AD246" i="1"/>
  <c r="K246" i="1"/>
  <c r="L246" i="1" s="1"/>
  <c r="AD245" i="1"/>
  <c r="L245" i="1"/>
  <c r="K245" i="1"/>
  <c r="AD244" i="1"/>
  <c r="L244" i="1"/>
  <c r="K244" i="1"/>
  <c r="AD243" i="1"/>
  <c r="K243" i="1"/>
  <c r="L243" i="1" s="1"/>
  <c r="AD242" i="1"/>
  <c r="K242" i="1"/>
  <c r="L242" i="1" s="1"/>
  <c r="AD241" i="1"/>
  <c r="L241" i="1"/>
  <c r="K241" i="1"/>
  <c r="AD240" i="1"/>
  <c r="L240" i="1"/>
  <c r="K240" i="1"/>
  <c r="AD239" i="1"/>
  <c r="K239" i="1"/>
  <c r="L239" i="1" s="1"/>
  <c r="AD238" i="1"/>
  <c r="K238" i="1"/>
  <c r="L238" i="1" s="1"/>
  <c r="AD237" i="1"/>
  <c r="L237" i="1"/>
  <c r="K237" i="1"/>
  <c r="AD236" i="1"/>
  <c r="L236" i="1"/>
  <c r="K236" i="1"/>
  <c r="AD235" i="1"/>
  <c r="K235" i="1"/>
  <c r="L235" i="1" s="1"/>
  <c r="AD234" i="1"/>
  <c r="K234" i="1"/>
  <c r="L234" i="1" s="1"/>
  <c r="AD233" i="1"/>
  <c r="L233" i="1"/>
  <c r="K233" i="1"/>
  <c r="AD232" i="1"/>
  <c r="L232" i="1"/>
  <c r="K232" i="1"/>
  <c r="AD231" i="1"/>
  <c r="K231" i="1"/>
  <c r="L231" i="1" s="1"/>
  <c r="AD230" i="1"/>
  <c r="K230" i="1"/>
  <c r="L230" i="1" s="1"/>
  <c r="AD229" i="1"/>
  <c r="L229" i="1"/>
  <c r="K229" i="1"/>
  <c r="AD228" i="1"/>
  <c r="L228" i="1"/>
  <c r="K228" i="1"/>
  <c r="AD227" i="1"/>
  <c r="K227" i="1"/>
  <c r="L227" i="1" s="1"/>
  <c r="AD226" i="1"/>
  <c r="K226" i="1"/>
  <c r="L226" i="1" s="1"/>
  <c r="AD225" i="1"/>
  <c r="L225" i="1"/>
  <c r="K225" i="1"/>
  <c r="AD224" i="1"/>
  <c r="L224" i="1"/>
  <c r="K224" i="1"/>
  <c r="AD223" i="1"/>
  <c r="K223" i="1"/>
  <c r="L223" i="1" s="1"/>
  <c r="AD222" i="1"/>
  <c r="K222" i="1"/>
  <c r="L222" i="1" s="1"/>
  <c r="AD221" i="1"/>
  <c r="L221" i="1"/>
  <c r="K221" i="1"/>
  <c r="AD220" i="1"/>
  <c r="L220" i="1"/>
  <c r="K220" i="1"/>
  <c r="AD219" i="1"/>
  <c r="K219" i="1"/>
  <c r="L219" i="1" s="1"/>
  <c r="AD218" i="1"/>
  <c r="K218" i="1"/>
  <c r="L218" i="1" s="1"/>
  <c r="AD217" i="1"/>
  <c r="L217" i="1"/>
  <c r="K217" i="1"/>
  <c r="AD216" i="1"/>
  <c r="L216" i="1"/>
  <c r="K216" i="1"/>
  <c r="AD215" i="1"/>
  <c r="L215" i="1"/>
  <c r="K215" i="1"/>
  <c r="AD214" i="1"/>
  <c r="K214" i="1"/>
  <c r="L214" i="1" s="1"/>
  <c r="AD213" i="1"/>
  <c r="L213" i="1"/>
  <c r="K213" i="1"/>
  <c r="AD212" i="1"/>
  <c r="L212" i="1"/>
  <c r="K212" i="1"/>
  <c r="AD211" i="1"/>
  <c r="K211" i="1"/>
  <c r="L211" i="1" s="1"/>
  <c r="AD210" i="1"/>
  <c r="K210" i="1"/>
  <c r="L210" i="1" s="1"/>
  <c r="AD209" i="1"/>
  <c r="L209" i="1"/>
  <c r="K209" i="1"/>
  <c r="AD208" i="1"/>
  <c r="L208" i="1"/>
  <c r="K208" i="1"/>
  <c r="AD207" i="1"/>
  <c r="K207" i="1"/>
  <c r="L207" i="1" s="1"/>
  <c r="AD206" i="1"/>
  <c r="K206" i="1"/>
  <c r="L206" i="1" s="1"/>
  <c r="AD205" i="1"/>
  <c r="L205" i="1"/>
  <c r="K205" i="1"/>
  <c r="AD204" i="1"/>
  <c r="L204" i="1"/>
  <c r="K204" i="1"/>
  <c r="AD203" i="1"/>
  <c r="K203" i="1"/>
  <c r="L203" i="1" s="1"/>
  <c r="AD202" i="1"/>
  <c r="K202" i="1"/>
  <c r="L202" i="1" s="1"/>
  <c r="AD201" i="1"/>
  <c r="L201" i="1"/>
  <c r="K201" i="1"/>
  <c r="AD200" i="1"/>
  <c r="L200" i="1"/>
  <c r="K200" i="1"/>
  <c r="AD199" i="1"/>
  <c r="L199" i="1"/>
  <c r="K199" i="1"/>
  <c r="AD198" i="1"/>
  <c r="K198" i="1"/>
  <c r="L198" i="1" s="1"/>
  <c r="AD197" i="1"/>
  <c r="L197" i="1"/>
  <c r="K197" i="1"/>
  <c r="AD196" i="1"/>
  <c r="L196" i="1"/>
  <c r="K196" i="1"/>
  <c r="AD195" i="1"/>
  <c r="K195" i="1"/>
  <c r="L195" i="1" s="1"/>
  <c r="AD194" i="1"/>
  <c r="K194" i="1"/>
  <c r="L194" i="1" s="1"/>
  <c r="AD193" i="1"/>
  <c r="L193" i="1"/>
  <c r="K193" i="1"/>
  <c r="AD192" i="1"/>
  <c r="L192" i="1"/>
  <c r="K192" i="1"/>
  <c r="AD191" i="1"/>
  <c r="K191" i="1"/>
  <c r="L191" i="1" s="1"/>
  <c r="AD190" i="1"/>
  <c r="K190" i="1"/>
  <c r="L190" i="1" s="1"/>
  <c r="AD189" i="1"/>
  <c r="L189" i="1"/>
  <c r="K189" i="1"/>
  <c r="AD188" i="1"/>
  <c r="L188" i="1"/>
  <c r="K188" i="1"/>
  <c r="AD187" i="1"/>
  <c r="K187" i="1"/>
  <c r="L187" i="1" s="1"/>
  <c r="AD186" i="1"/>
  <c r="K186" i="1"/>
  <c r="L186" i="1" s="1"/>
  <c r="AD185" i="1"/>
  <c r="L185" i="1"/>
  <c r="K185" i="1"/>
  <c r="AD184" i="1"/>
  <c r="L184" i="1"/>
  <c r="K184" i="1"/>
  <c r="AD183" i="1"/>
  <c r="L183" i="1"/>
  <c r="K183" i="1"/>
  <c r="AD182" i="1"/>
  <c r="K182" i="1"/>
  <c r="L182" i="1" s="1"/>
  <c r="AD181" i="1"/>
  <c r="L181" i="1"/>
  <c r="K181" i="1"/>
  <c r="AD180" i="1"/>
  <c r="L180" i="1"/>
  <c r="K180" i="1"/>
  <c r="AD179" i="1"/>
  <c r="K179" i="1"/>
  <c r="L179" i="1" s="1"/>
  <c r="AD178" i="1"/>
  <c r="K178" i="1"/>
  <c r="L178" i="1" s="1"/>
  <c r="AD177" i="1"/>
  <c r="L177" i="1"/>
  <c r="K177" i="1"/>
  <c r="AD176" i="1"/>
  <c r="L176" i="1"/>
  <c r="K176" i="1"/>
  <c r="AD175" i="1"/>
  <c r="K175" i="1"/>
  <c r="L175" i="1" s="1"/>
  <c r="AD174" i="1"/>
  <c r="K174" i="1"/>
  <c r="L174" i="1" s="1"/>
  <c r="AD173" i="1"/>
  <c r="L173" i="1"/>
  <c r="K173" i="1"/>
  <c r="AD172" i="1"/>
  <c r="L172" i="1"/>
  <c r="K172" i="1"/>
  <c r="AD171" i="1"/>
  <c r="L171" i="1"/>
  <c r="K171" i="1"/>
  <c r="AD170" i="1"/>
  <c r="K170" i="1"/>
  <c r="L170" i="1" s="1"/>
  <c r="AD169" i="1"/>
  <c r="L169" i="1"/>
  <c r="K169" i="1"/>
  <c r="AD168" i="1"/>
  <c r="L168" i="1"/>
  <c r="K168" i="1"/>
  <c r="AD167" i="1"/>
  <c r="L167" i="1"/>
  <c r="K167" i="1"/>
  <c r="AD166" i="1"/>
  <c r="K166" i="1"/>
  <c r="L166" i="1" s="1"/>
  <c r="AD165" i="1"/>
  <c r="L165" i="1"/>
  <c r="K165" i="1"/>
  <c r="AD164" i="1"/>
  <c r="L164" i="1"/>
  <c r="K164" i="1"/>
  <c r="AD163" i="1"/>
  <c r="K163" i="1"/>
  <c r="L163" i="1" s="1"/>
  <c r="AD162" i="1"/>
  <c r="K162" i="1"/>
  <c r="L162" i="1" s="1"/>
  <c r="AD161" i="1"/>
  <c r="L161" i="1"/>
  <c r="K161" i="1"/>
  <c r="AD160" i="1"/>
  <c r="L160" i="1"/>
  <c r="K160" i="1"/>
  <c r="AD159" i="1"/>
  <c r="K159" i="1"/>
  <c r="L159" i="1" s="1"/>
  <c r="AD158" i="1"/>
  <c r="K158" i="1"/>
  <c r="L158" i="1" s="1"/>
  <c r="AD157" i="1"/>
  <c r="L157" i="1"/>
  <c r="K157" i="1"/>
  <c r="AD156" i="1"/>
  <c r="L156" i="1"/>
  <c r="K156" i="1"/>
  <c r="AD155" i="1"/>
  <c r="L155" i="1"/>
  <c r="K155" i="1"/>
  <c r="AD154" i="1"/>
  <c r="K154" i="1"/>
  <c r="L154" i="1" s="1"/>
  <c r="AD153" i="1"/>
  <c r="L153" i="1"/>
  <c r="K153" i="1"/>
  <c r="AD152" i="1"/>
  <c r="L152" i="1"/>
  <c r="K152" i="1"/>
  <c r="AD151" i="1"/>
  <c r="L151" i="1"/>
  <c r="K151" i="1"/>
  <c r="AD150" i="1"/>
  <c r="K150" i="1"/>
  <c r="L150" i="1" s="1"/>
  <c r="AD149" i="1"/>
  <c r="L149" i="1"/>
  <c r="K149" i="1"/>
  <c r="AD148" i="1"/>
  <c r="L148" i="1"/>
  <c r="K148" i="1"/>
  <c r="AD147" i="1"/>
  <c r="K147" i="1"/>
  <c r="L147" i="1" s="1"/>
  <c r="AD146" i="1"/>
  <c r="K146" i="1"/>
  <c r="L146" i="1" s="1"/>
  <c r="AD145" i="1"/>
  <c r="L145" i="1"/>
  <c r="K145" i="1"/>
  <c r="AD144" i="1"/>
  <c r="L144" i="1"/>
  <c r="K144" i="1"/>
  <c r="AD143" i="1"/>
  <c r="K143" i="1"/>
  <c r="L143" i="1" s="1"/>
  <c r="AD142" i="1"/>
  <c r="K142" i="1"/>
  <c r="L142" i="1" s="1"/>
  <c r="AD141" i="1"/>
  <c r="L141" i="1"/>
  <c r="K141" i="1"/>
  <c r="AD140" i="1"/>
  <c r="L140" i="1"/>
  <c r="K140" i="1"/>
  <c r="AD139" i="1"/>
  <c r="L139" i="1"/>
  <c r="K139" i="1"/>
  <c r="AD138" i="1"/>
  <c r="K138" i="1"/>
  <c r="L138" i="1" s="1"/>
  <c r="AD137" i="1"/>
  <c r="L137" i="1"/>
  <c r="K137" i="1"/>
  <c r="AD136" i="1"/>
  <c r="L136" i="1"/>
  <c r="K136" i="1"/>
  <c r="AD135" i="1"/>
  <c r="L135" i="1"/>
  <c r="K135" i="1"/>
  <c r="AD134" i="1"/>
  <c r="K134" i="1"/>
  <c r="L134" i="1" s="1"/>
  <c r="AD133" i="1"/>
  <c r="L133" i="1"/>
  <c r="K133" i="1"/>
  <c r="AD132" i="1"/>
  <c r="L132" i="1"/>
  <c r="K132" i="1"/>
  <c r="AD131" i="1"/>
  <c r="K131" i="1"/>
  <c r="L131" i="1" s="1"/>
  <c r="AD130" i="1"/>
  <c r="K130" i="1"/>
  <c r="L130" i="1" s="1"/>
  <c r="AD129" i="1"/>
  <c r="L129" i="1"/>
  <c r="K129" i="1"/>
  <c r="AD128" i="1"/>
  <c r="L128" i="1"/>
  <c r="K128" i="1"/>
  <c r="AD127" i="1"/>
  <c r="K127" i="1"/>
  <c r="L127" i="1" s="1"/>
  <c r="AD126" i="1"/>
  <c r="K126" i="1"/>
  <c r="L126" i="1" s="1"/>
  <c r="AD125" i="1"/>
  <c r="L125" i="1"/>
  <c r="K125" i="1"/>
  <c r="AD124" i="1"/>
  <c r="L124" i="1"/>
  <c r="K124" i="1"/>
  <c r="AD123" i="1"/>
  <c r="L123" i="1"/>
  <c r="K123" i="1"/>
  <c r="AD122" i="1"/>
  <c r="K122" i="1"/>
  <c r="L122" i="1" s="1"/>
  <c r="AD121" i="1"/>
  <c r="L121" i="1"/>
  <c r="K121" i="1"/>
  <c r="AD120" i="1"/>
  <c r="L120" i="1"/>
  <c r="K120" i="1"/>
  <c r="AD119" i="1"/>
  <c r="L119" i="1"/>
  <c r="K119" i="1"/>
  <c r="AD118" i="1"/>
  <c r="K118" i="1"/>
  <c r="L118" i="1" s="1"/>
  <c r="AD117" i="1"/>
  <c r="L117" i="1"/>
  <c r="K117" i="1"/>
  <c r="AD116" i="1"/>
  <c r="L116" i="1"/>
  <c r="K116" i="1"/>
  <c r="AD115" i="1"/>
  <c r="K115" i="1"/>
  <c r="L115" i="1" s="1"/>
  <c r="AD114" i="1"/>
  <c r="K114" i="1"/>
  <c r="L114" i="1" s="1"/>
  <c r="AD113" i="1"/>
  <c r="L113" i="1"/>
  <c r="K113" i="1"/>
  <c r="AD112" i="1"/>
  <c r="L112" i="1"/>
  <c r="K112" i="1"/>
  <c r="AD111" i="1"/>
  <c r="K111" i="1"/>
  <c r="L111" i="1" s="1"/>
  <c r="AD110" i="1"/>
  <c r="K110" i="1"/>
  <c r="L110" i="1" s="1"/>
  <c r="AD109" i="1"/>
  <c r="L109" i="1"/>
  <c r="K109" i="1"/>
  <c r="AD108" i="1"/>
  <c r="L108" i="1"/>
  <c r="K108" i="1"/>
  <c r="AD107" i="1"/>
  <c r="K107" i="1"/>
  <c r="L107" i="1" s="1"/>
  <c r="AD106" i="1"/>
  <c r="K106" i="1"/>
  <c r="L106" i="1" s="1"/>
  <c r="AD105" i="1"/>
  <c r="L105" i="1"/>
  <c r="K105" i="1"/>
  <c r="AD104" i="1"/>
  <c r="L104" i="1"/>
  <c r="K104" i="1"/>
  <c r="AD103" i="1"/>
  <c r="L103" i="1"/>
  <c r="K103" i="1"/>
  <c r="AD102" i="1"/>
  <c r="K102" i="1"/>
  <c r="L102" i="1" s="1"/>
  <c r="AD101" i="1"/>
  <c r="L101" i="1"/>
  <c r="K101" i="1"/>
  <c r="AD100" i="1"/>
  <c r="L100" i="1"/>
  <c r="K100" i="1"/>
  <c r="AD99" i="1"/>
  <c r="K99" i="1"/>
  <c r="L99" i="1" s="1"/>
  <c r="AD98" i="1"/>
  <c r="K98" i="1"/>
  <c r="L98" i="1" s="1"/>
  <c r="AD97" i="1"/>
  <c r="L97" i="1"/>
  <c r="K97" i="1"/>
  <c r="AD96" i="1"/>
  <c r="L96" i="1"/>
  <c r="K96" i="1"/>
  <c r="AD95" i="1"/>
  <c r="K95" i="1"/>
  <c r="L95" i="1" s="1"/>
  <c r="AD94" i="1"/>
  <c r="K94" i="1"/>
  <c r="L94" i="1" s="1"/>
  <c r="AD93" i="1"/>
  <c r="L93" i="1"/>
  <c r="K93" i="1"/>
  <c r="AD92" i="1"/>
  <c r="L92" i="1"/>
  <c r="K92" i="1"/>
  <c r="AD91" i="1"/>
  <c r="K91" i="1"/>
  <c r="L91" i="1" s="1"/>
  <c r="AD90" i="1"/>
  <c r="K90" i="1"/>
  <c r="L90" i="1" s="1"/>
  <c r="AD89" i="1"/>
  <c r="L89" i="1"/>
  <c r="K89" i="1"/>
  <c r="AD88" i="1"/>
  <c r="L88" i="1"/>
  <c r="K88" i="1"/>
  <c r="AD87" i="1"/>
  <c r="L87" i="1"/>
  <c r="K87" i="1"/>
  <c r="AD86" i="1"/>
  <c r="K86" i="1"/>
  <c r="L86" i="1" s="1"/>
  <c r="AD85" i="1"/>
  <c r="L85" i="1"/>
  <c r="K85" i="1"/>
  <c r="AD84" i="1"/>
  <c r="L84" i="1"/>
  <c r="K84" i="1"/>
  <c r="AD83" i="1"/>
  <c r="K83" i="1"/>
  <c r="L83" i="1" s="1"/>
  <c r="AD82" i="1"/>
  <c r="K82" i="1"/>
  <c r="L82" i="1" s="1"/>
  <c r="AD81" i="1"/>
  <c r="L81" i="1"/>
  <c r="K81" i="1"/>
  <c r="AD80" i="1"/>
  <c r="L80" i="1"/>
  <c r="K80" i="1"/>
  <c r="AD79" i="1"/>
  <c r="K79" i="1"/>
  <c r="L79" i="1" s="1"/>
  <c r="AD78" i="1"/>
  <c r="K78" i="1"/>
  <c r="L78" i="1" s="1"/>
  <c r="AD77" i="1"/>
  <c r="L77" i="1"/>
  <c r="K77" i="1"/>
  <c r="AD76" i="1"/>
  <c r="L76" i="1"/>
  <c r="K76" i="1"/>
  <c r="AD75" i="1"/>
  <c r="L75" i="1"/>
  <c r="K75" i="1"/>
  <c r="AD74" i="1"/>
  <c r="K74" i="1"/>
  <c r="L74" i="1" s="1"/>
  <c r="AD73" i="1"/>
  <c r="L73" i="1"/>
  <c r="K73" i="1"/>
  <c r="AD72" i="1"/>
  <c r="L72" i="1"/>
  <c r="K72" i="1"/>
  <c r="AD71" i="1"/>
  <c r="L71" i="1"/>
  <c r="K71" i="1"/>
  <c r="AD70" i="1"/>
  <c r="K70" i="1"/>
  <c r="L70" i="1" s="1"/>
  <c r="AD69" i="1"/>
  <c r="L69" i="1"/>
  <c r="K69" i="1"/>
  <c r="AD68" i="1"/>
  <c r="L68" i="1"/>
  <c r="K68" i="1"/>
  <c r="AD67" i="1"/>
  <c r="K67" i="1"/>
  <c r="L67" i="1" s="1"/>
  <c r="AD66" i="1"/>
  <c r="K66" i="1"/>
  <c r="L66" i="1" s="1"/>
  <c r="AD65" i="1"/>
  <c r="L65" i="1"/>
  <c r="K65" i="1"/>
  <c r="AD64" i="1"/>
  <c r="L64" i="1"/>
  <c r="K64" i="1"/>
  <c r="AD63" i="1"/>
  <c r="K63" i="1"/>
  <c r="L63" i="1" s="1"/>
  <c r="AD62" i="1"/>
  <c r="K62" i="1"/>
  <c r="L62" i="1" s="1"/>
  <c r="AD61" i="1"/>
  <c r="L61" i="1"/>
  <c r="K61" i="1"/>
  <c r="AD60" i="1"/>
  <c r="L60" i="1"/>
  <c r="K60" i="1"/>
  <c r="AD59" i="1"/>
  <c r="L59" i="1"/>
  <c r="K59" i="1"/>
  <c r="AD58" i="1"/>
  <c r="K58" i="1"/>
  <c r="L58" i="1" s="1"/>
  <c r="AD57" i="1"/>
  <c r="L57" i="1"/>
  <c r="K57" i="1"/>
  <c r="AD56" i="1"/>
  <c r="L56" i="1"/>
  <c r="K56" i="1"/>
  <c r="AD55" i="1"/>
  <c r="L55" i="1"/>
  <c r="K55" i="1"/>
  <c r="AD54" i="1"/>
  <c r="K54" i="1"/>
  <c r="L54" i="1" s="1"/>
  <c r="AD53" i="1"/>
  <c r="L53" i="1"/>
  <c r="K53" i="1"/>
  <c r="AD52" i="1"/>
  <c r="L52" i="1"/>
  <c r="K52" i="1"/>
  <c r="AD51" i="1"/>
  <c r="K51" i="1"/>
  <c r="L51" i="1" s="1"/>
  <c r="AD50" i="1"/>
  <c r="K50" i="1"/>
  <c r="L50" i="1" s="1"/>
  <c r="AD49" i="1"/>
  <c r="L49" i="1"/>
  <c r="K49" i="1"/>
  <c r="AD48" i="1"/>
  <c r="L48" i="1"/>
  <c r="K48" i="1"/>
  <c r="AD47" i="1"/>
  <c r="K47" i="1"/>
  <c r="L47" i="1" s="1"/>
  <c r="AD46" i="1"/>
  <c r="K46" i="1"/>
  <c r="L46" i="1" s="1"/>
  <c r="AD45" i="1"/>
  <c r="L45" i="1"/>
  <c r="K45" i="1"/>
  <c r="AD44" i="1"/>
  <c r="K44" i="1"/>
  <c r="L44" i="1" s="1"/>
  <c r="AD43" i="1"/>
  <c r="L43" i="1"/>
  <c r="K43" i="1"/>
  <c r="AD42" i="1"/>
  <c r="K42" i="1"/>
  <c r="L42" i="1" s="1"/>
  <c r="AD41" i="1"/>
  <c r="L41" i="1"/>
  <c r="K41" i="1"/>
  <c r="AD40" i="1"/>
  <c r="L40" i="1"/>
  <c r="K40" i="1"/>
  <c r="AD39" i="1"/>
  <c r="L39" i="1"/>
  <c r="K39" i="1"/>
  <c r="AD38" i="1"/>
  <c r="K38" i="1"/>
  <c r="L38" i="1" s="1"/>
  <c r="AD37" i="1"/>
  <c r="L37" i="1"/>
  <c r="K37" i="1"/>
  <c r="AD36" i="1"/>
  <c r="L36" i="1"/>
  <c r="K36" i="1"/>
  <c r="AD35" i="1"/>
  <c r="K35" i="1"/>
  <c r="L35" i="1" s="1"/>
  <c r="AD34" i="1"/>
  <c r="K34" i="1"/>
  <c r="L34" i="1" s="1"/>
  <c r="AD33" i="1"/>
  <c r="L33" i="1"/>
  <c r="K33" i="1"/>
  <c r="AD32" i="1"/>
  <c r="K32" i="1"/>
  <c r="L32" i="1" s="1"/>
  <c r="AD31" i="1"/>
  <c r="K31" i="1"/>
  <c r="L31" i="1" s="1"/>
  <c r="AD30" i="1"/>
  <c r="K30" i="1"/>
  <c r="L30" i="1" s="1"/>
  <c r="AD29" i="1"/>
  <c r="L29" i="1"/>
  <c r="K29" i="1"/>
  <c r="AD28" i="1"/>
  <c r="K28" i="1"/>
  <c r="L28" i="1" s="1"/>
  <c r="AD27" i="1"/>
  <c r="K27" i="1"/>
  <c r="L27" i="1" s="1"/>
  <c r="AD26" i="1"/>
  <c r="K26" i="1"/>
  <c r="L26" i="1" s="1"/>
  <c r="AD25" i="1"/>
  <c r="L25" i="1"/>
  <c r="K25" i="1"/>
  <c r="AD24" i="1"/>
  <c r="L24" i="1"/>
  <c r="K24" i="1"/>
  <c r="AD23" i="1"/>
  <c r="L23" i="1"/>
  <c r="K23" i="1"/>
  <c r="AD22" i="1"/>
  <c r="K22" i="1"/>
  <c r="L22" i="1" s="1"/>
  <c r="AD21" i="1"/>
  <c r="K21" i="1"/>
  <c r="AD20" i="1"/>
  <c r="K20" i="1"/>
  <c r="AD19" i="1"/>
  <c r="K19" i="1"/>
  <c r="AD18" i="1"/>
  <c r="K18" i="1"/>
  <c r="AD17" i="1"/>
  <c r="K17" i="1"/>
  <c r="AD16" i="1"/>
  <c r="K16" i="1"/>
  <c r="AD15" i="1"/>
  <c r="K15" i="1"/>
  <c r="AD14" i="1"/>
  <c r="K14" i="1"/>
  <c r="AD13" i="1"/>
  <c r="K13" i="1"/>
  <c r="AD12" i="1"/>
  <c r="K12" i="1"/>
  <c r="AD11" i="1"/>
  <c r="K11" i="1"/>
  <c r="AD10" i="1"/>
  <c r="K10" i="1"/>
  <c r="AD9" i="1"/>
  <c r="K9" i="1"/>
  <c r="AD8" i="1"/>
  <c r="K8" i="1"/>
  <c r="AD7" i="1"/>
  <c r="K7" i="1"/>
  <c r="AD6" i="1"/>
  <c r="K6" i="1"/>
  <c r="AD5" i="1"/>
  <c r="K5" i="1"/>
  <c r="AD4" i="1"/>
  <c r="K4" i="1"/>
  <c r="K3" i="1"/>
  <c r="F333" i="1"/>
  <c r="F332" i="1"/>
  <c r="F331" i="1"/>
  <c r="F330" i="1"/>
  <c r="G330" i="1" s="1"/>
  <c r="F329" i="1"/>
  <c r="F328" i="1"/>
  <c r="F327" i="1"/>
  <c r="F326" i="1"/>
  <c r="G326" i="1" s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G311" i="1" s="1"/>
  <c r="F310" i="1"/>
  <c r="F309" i="1"/>
  <c r="F308" i="1"/>
  <c r="F307" i="1"/>
  <c r="G307" i="1" s="1"/>
  <c r="F306" i="1"/>
  <c r="F305" i="1"/>
  <c r="F304" i="1"/>
  <c r="F303" i="1"/>
  <c r="F302" i="1"/>
  <c r="G302" i="1" s="1"/>
  <c r="F301" i="1"/>
  <c r="F300" i="1"/>
  <c r="F299" i="1"/>
  <c r="F298" i="1"/>
  <c r="F297" i="1"/>
  <c r="F296" i="1"/>
  <c r="F295" i="1"/>
  <c r="F294" i="1"/>
  <c r="G294" i="1" s="1"/>
  <c r="F293" i="1"/>
  <c r="F292" i="1"/>
  <c r="F291" i="1"/>
  <c r="F290" i="1"/>
  <c r="F289" i="1"/>
  <c r="F288" i="1"/>
  <c r="F287" i="1"/>
  <c r="F286" i="1"/>
  <c r="G286" i="1" s="1"/>
  <c r="F285" i="1"/>
  <c r="F284" i="1"/>
  <c r="F283" i="1"/>
  <c r="G283" i="1" s="1"/>
  <c r="F282" i="1"/>
  <c r="G282" i="1" s="1"/>
  <c r="F281" i="1"/>
  <c r="F280" i="1"/>
  <c r="F279" i="1"/>
  <c r="F278" i="1"/>
  <c r="F277" i="1"/>
  <c r="F276" i="1"/>
  <c r="F275" i="1"/>
  <c r="F274" i="1"/>
  <c r="G274" i="1" s="1"/>
  <c r="F273" i="1"/>
  <c r="F272" i="1"/>
  <c r="F271" i="1"/>
  <c r="G271" i="1" s="1"/>
  <c r="F270" i="1"/>
  <c r="F269" i="1"/>
  <c r="F268" i="1"/>
  <c r="F267" i="1"/>
  <c r="F266" i="1"/>
  <c r="F265" i="1"/>
  <c r="F264" i="1"/>
  <c r="F263" i="1"/>
  <c r="G263" i="1" s="1"/>
  <c r="F262" i="1"/>
  <c r="F261" i="1"/>
  <c r="F260" i="1"/>
  <c r="F259" i="1"/>
  <c r="G259" i="1" s="1"/>
  <c r="F258" i="1"/>
  <c r="G258" i="1" s="1"/>
  <c r="F257" i="1"/>
  <c r="F256" i="1"/>
  <c r="F255" i="1"/>
  <c r="G255" i="1" s="1"/>
  <c r="F254" i="1"/>
  <c r="F253" i="1"/>
  <c r="F252" i="1"/>
  <c r="F251" i="1"/>
  <c r="G251" i="1" s="1"/>
  <c r="F250" i="1"/>
  <c r="G250" i="1" s="1"/>
  <c r="F249" i="1"/>
  <c r="F248" i="1"/>
  <c r="F247" i="1"/>
  <c r="F246" i="1"/>
  <c r="F245" i="1"/>
  <c r="F244" i="1"/>
  <c r="F243" i="1"/>
  <c r="G243" i="1" s="1"/>
  <c r="F242" i="1"/>
  <c r="G242" i="1" s="1"/>
  <c r="F241" i="1"/>
  <c r="F240" i="1"/>
  <c r="F239" i="1"/>
  <c r="G239" i="1" s="1"/>
  <c r="F238" i="1"/>
  <c r="G238" i="1" s="1"/>
  <c r="F237" i="1"/>
  <c r="F236" i="1"/>
  <c r="F235" i="1"/>
  <c r="G235" i="1" s="1"/>
  <c r="F234" i="1"/>
  <c r="F233" i="1"/>
  <c r="F232" i="1"/>
  <c r="F231" i="1"/>
  <c r="G231" i="1" s="1"/>
  <c r="F230" i="1"/>
  <c r="G230" i="1" s="1"/>
  <c r="F229" i="1"/>
  <c r="F228" i="1"/>
  <c r="F227" i="1"/>
  <c r="G227" i="1" s="1"/>
  <c r="F226" i="1"/>
  <c r="F225" i="1"/>
  <c r="F224" i="1"/>
  <c r="F223" i="1"/>
  <c r="G223" i="1" s="1"/>
  <c r="F222" i="1"/>
  <c r="G222" i="1" s="1"/>
  <c r="F221" i="1"/>
  <c r="F220" i="1"/>
  <c r="F219" i="1"/>
  <c r="F218" i="1"/>
  <c r="G218" i="1" s="1"/>
  <c r="F217" i="1"/>
  <c r="F216" i="1"/>
  <c r="F215" i="1"/>
  <c r="F214" i="1"/>
  <c r="G214" i="1" s="1"/>
  <c r="F213" i="1"/>
  <c r="F212" i="1"/>
  <c r="F211" i="1"/>
  <c r="G211" i="1" s="1"/>
  <c r="F210" i="1"/>
  <c r="F209" i="1"/>
  <c r="F208" i="1"/>
  <c r="F207" i="1"/>
  <c r="G207" i="1" s="1"/>
  <c r="F206" i="1"/>
  <c r="G206" i="1" s="1"/>
  <c r="F205" i="1"/>
  <c r="F204" i="1"/>
  <c r="F203" i="1"/>
  <c r="G203" i="1" s="1"/>
  <c r="F202" i="1"/>
  <c r="G202" i="1" s="1"/>
  <c r="F201" i="1"/>
  <c r="F200" i="1"/>
  <c r="F199" i="1"/>
  <c r="F198" i="1"/>
  <c r="F197" i="1"/>
  <c r="F196" i="1"/>
  <c r="F195" i="1"/>
  <c r="G195" i="1" s="1"/>
  <c r="F194" i="1"/>
  <c r="G194" i="1" s="1"/>
  <c r="F193" i="1"/>
  <c r="F192" i="1"/>
  <c r="F191" i="1"/>
  <c r="G191" i="1" s="1"/>
  <c r="F190" i="1"/>
  <c r="F189" i="1"/>
  <c r="F188" i="1"/>
  <c r="F187" i="1"/>
  <c r="F186" i="1"/>
  <c r="G186" i="1" s="1"/>
  <c r="F185" i="1"/>
  <c r="F184" i="1"/>
  <c r="F183" i="1"/>
  <c r="G183" i="1" s="1"/>
  <c r="F182" i="1"/>
  <c r="G182" i="1" s="1"/>
  <c r="F181" i="1"/>
  <c r="F180" i="1"/>
  <c r="F179" i="1"/>
  <c r="F178" i="1"/>
  <c r="F177" i="1"/>
  <c r="F176" i="1"/>
  <c r="F175" i="1"/>
  <c r="G175" i="1" s="1"/>
  <c r="F174" i="1"/>
  <c r="G174" i="1" s="1"/>
  <c r="F173" i="1"/>
  <c r="F172" i="1"/>
  <c r="F171" i="1"/>
  <c r="G171" i="1" s="1"/>
  <c r="F170" i="1"/>
  <c r="G170" i="1" s="1"/>
  <c r="F169" i="1"/>
  <c r="F168" i="1"/>
  <c r="F167" i="1"/>
  <c r="G167" i="1" s="1"/>
  <c r="F166" i="1"/>
  <c r="G166" i="1" s="1"/>
  <c r="F165" i="1"/>
  <c r="F164" i="1"/>
  <c r="F163" i="1"/>
  <c r="G163" i="1" s="1"/>
  <c r="F162" i="1"/>
  <c r="G162" i="1" s="1"/>
  <c r="F161" i="1"/>
  <c r="F160" i="1"/>
  <c r="F159" i="1"/>
  <c r="G159" i="1" s="1"/>
  <c r="F158" i="1"/>
  <c r="G158" i="1" s="1"/>
  <c r="F157" i="1"/>
  <c r="F156" i="1"/>
  <c r="F155" i="1"/>
  <c r="G155" i="1" s="1"/>
  <c r="F154" i="1"/>
  <c r="G154" i="1" s="1"/>
  <c r="F153" i="1"/>
  <c r="F152" i="1"/>
  <c r="F151" i="1"/>
  <c r="G151" i="1" s="1"/>
  <c r="F150" i="1"/>
  <c r="G150" i="1" s="1"/>
  <c r="F149" i="1"/>
  <c r="F148" i="1"/>
  <c r="F147" i="1"/>
  <c r="G147" i="1" s="1"/>
  <c r="F146" i="1"/>
  <c r="G146" i="1" s="1"/>
  <c r="F145" i="1"/>
  <c r="F144" i="1"/>
  <c r="F143" i="1"/>
  <c r="G143" i="1" s="1"/>
  <c r="F142" i="1"/>
  <c r="G142" i="1" s="1"/>
  <c r="F141" i="1"/>
  <c r="F140" i="1"/>
  <c r="F139" i="1"/>
  <c r="G139" i="1" s="1"/>
  <c r="F138" i="1"/>
  <c r="G138" i="1" s="1"/>
  <c r="F137" i="1"/>
  <c r="F136" i="1"/>
  <c r="F135" i="1"/>
  <c r="F134" i="1"/>
  <c r="G134" i="1" s="1"/>
  <c r="F133" i="1"/>
  <c r="F132" i="1"/>
  <c r="F131" i="1"/>
  <c r="G131" i="1" s="1"/>
  <c r="F130" i="1"/>
  <c r="G130" i="1" s="1"/>
  <c r="F129" i="1"/>
  <c r="F128" i="1"/>
  <c r="F127" i="1"/>
  <c r="G127" i="1" s="1"/>
  <c r="F126" i="1"/>
  <c r="G126" i="1" s="1"/>
  <c r="F125" i="1"/>
  <c r="F124" i="1"/>
  <c r="F123" i="1"/>
  <c r="G123" i="1" s="1"/>
  <c r="F122" i="1"/>
  <c r="G122" i="1" s="1"/>
  <c r="F121" i="1"/>
  <c r="F120" i="1"/>
  <c r="F119" i="1"/>
  <c r="G119" i="1" s="1"/>
  <c r="F118" i="1"/>
  <c r="G118" i="1" s="1"/>
  <c r="F117" i="1"/>
  <c r="F116" i="1"/>
  <c r="F115" i="1"/>
  <c r="G115" i="1" s="1"/>
  <c r="F114" i="1"/>
  <c r="G114" i="1" s="1"/>
  <c r="F113" i="1"/>
  <c r="F112" i="1"/>
  <c r="F111" i="1"/>
  <c r="G111" i="1" s="1"/>
  <c r="F110" i="1"/>
  <c r="F109" i="1"/>
  <c r="F108" i="1"/>
  <c r="F107" i="1"/>
  <c r="G107" i="1" s="1"/>
  <c r="F106" i="1"/>
  <c r="G106" i="1" s="1"/>
  <c r="F105" i="1"/>
  <c r="F104" i="1"/>
  <c r="F103" i="1"/>
  <c r="G103" i="1" s="1"/>
  <c r="F102" i="1"/>
  <c r="G102" i="1" s="1"/>
  <c r="F101" i="1"/>
  <c r="F100" i="1"/>
  <c r="F99" i="1"/>
  <c r="F98" i="1"/>
  <c r="G98" i="1" s="1"/>
  <c r="F97" i="1"/>
  <c r="F96" i="1"/>
  <c r="F95" i="1"/>
  <c r="G95" i="1" s="1"/>
  <c r="F94" i="1"/>
  <c r="G94" i="1" s="1"/>
  <c r="F93" i="1"/>
  <c r="F92" i="1"/>
  <c r="F91" i="1"/>
  <c r="G91" i="1" s="1"/>
  <c r="F90" i="1"/>
  <c r="G90" i="1" s="1"/>
  <c r="F89" i="1"/>
  <c r="F88" i="1"/>
  <c r="F87" i="1"/>
  <c r="G87" i="1" s="1"/>
  <c r="F86" i="1"/>
  <c r="G86" i="1" s="1"/>
  <c r="F85" i="1"/>
  <c r="F84" i="1"/>
  <c r="F83" i="1"/>
  <c r="G83" i="1" s="1"/>
  <c r="F82" i="1"/>
  <c r="G82" i="1" s="1"/>
  <c r="F81" i="1"/>
  <c r="F80" i="1"/>
  <c r="F79" i="1"/>
  <c r="G79" i="1" s="1"/>
  <c r="F78" i="1"/>
  <c r="G78" i="1" s="1"/>
  <c r="F77" i="1"/>
  <c r="F76" i="1"/>
  <c r="F75" i="1"/>
  <c r="G75" i="1" s="1"/>
  <c r="F74" i="1"/>
  <c r="F73" i="1"/>
  <c r="F72" i="1"/>
  <c r="F71" i="1"/>
  <c r="G71" i="1" s="1"/>
  <c r="F70" i="1"/>
  <c r="G70" i="1" s="1"/>
  <c r="F69" i="1"/>
  <c r="F68" i="1"/>
  <c r="F67" i="1"/>
  <c r="G67" i="1" s="1"/>
  <c r="F66" i="1"/>
  <c r="G66" i="1" s="1"/>
  <c r="F65" i="1"/>
  <c r="F64" i="1"/>
  <c r="F63" i="1"/>
  <c r="G63" i="1" s="1"/>
  <c r="F62" i="1"/>
  <c r="G62" i="1" s="1"/>
  <c r="F61" i="1"/>
  <c r="F60" i="1"/>
  <c r="F59" i="1"/>
  <c r="G59" i="1" s="1"/>
  <c r="F58" i="1"/>
  <c r="G58" i="1" s="1"/>
  <c r="F57" i="1"/>
  <c r="F56" i="1"/>
  <c r="F55" i="1"/>
  <c r="G55" i="1" s="1"/>
  <c r="F54" i="1"/>
  <c r="G54" i="1" s="1"/>
  <c r="F53" i="1"/>
  <c r="F52" i="1"/>
  <c r="F51" i="1"/>
  <c r="G51" i="1" s="1"/>
  <c r="F50" i="1"/>
  <c r="G50" i="1" s="1"/>
  <c r="F49" i="1"/>
  <c r="F48" i="1"/>
  <c r="F47" i="1"/>
  <c r="G47" i="1" s="1"/>
  <c r="F46" i="1"/>
  <c r="G46" i="1" s="1"/>
  <c r="F45" i="1"/>
  <c r="F44" i="1"/>
  <c r="F43" i="1"/>
  <c r="G43" i="1" s="1"/>
  <c r="F42" i="1"/>
  <c r="G42" i="1" s="1"/>
  <c r="F41" i="1"/>
  <c r="F40" i="1"/>
  <c r="F39" i="1"/>
  <c r="G39" i="1" s="1"/>
  <c r="F38" i="1"/>
  <c r="G38" i="1" s="1"/>
  <c r="F37" i="1"/>
  <c r="F36" i="1"/>
  <c r="F35" i="1"/>
  <c r="G35" i="1" s="1"/>
  <c r="F34" i="1"/>
  <c r="G34" i="1" s="1"/>
  <c r="F33" i="1"/>
  <c r="F32" i="1"/>
  <c r="F31" i="1"/>
  <c r="G31" i="1" s="1"/>
  <c r="F30" i="1"/>
  <c r="G30" i="1" s="1"/>
  <c r="F29" i="1"/>
  <c r="F28" i="1"/>
  <c r="F27" i="1"/>
  <c r="G27" i="1" s="1"/>
  <c r="F26" i="1"/>
  <c r="G26" i="1" s="1"/>
  <c r="F25" i="1"/>
  <c r="F24" i="1"/>
  <c r="F23" i="1"/>
  <c r="G23" i="1" s="1"/>
  <c r="F22" i="1"/>
  <c r="G22" i="1" s="1"/>
  <c r="F21" i="1"/>
  <c r="G21" i="1" s="1"/>
  <c r="F20" i="1"/>
  <c r="F19" i="1"/>
  <c r="G19" i="1" s="1"/>
  <c r="F18" i="1"/>
  <c r="F17" i="1"/>
  <c r="F16" i="1"/>
  <c r="F15" i="1"/>
  <c r="G15" i="1" s="1"/>
  <c r="F14" i="1"/>
  <c r="G14" i="1" s="1"/>
  <c r="F13" i="1"/>
  <c r="F12" i="1"/>
  <c r="G12" i="1" s="1"/>
  <c r="F11" i="1"/>
  <c r="G11" i="1" s="1"/>
  <c r="F10" i="1"/>
  <c r="F9" i="1"/>
  <c r="F8" i="1"/>
  <c r="F7" i="1"/>
  <c r="F6" i="1"/>
  <c r="F5" i="1"/>
  <c r="F4" i="1"/>
  <c r="F3" i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" i="3"/>
  <c r="G332" i="1"/>
  <c r="I332" i="1" s="1"/>
  <c r="G331" i="1"/>
  <c r="G329" i="1"/>
  <c r="G328" i="1"/>
  <c r="G327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0" i="1"/>
  <c r="G309" i="1"/>
  <c r="G308" i="1"/>
  <c r="G306" i="1"/>
  <c r="G305" i="1"/>
  <c r="G304" i="1"/>
  <c r="G303" i="1"/>
  <c r="G301" i="1"/>
  <c r="G300" i="1"/>
  <c r="G299" i="1"/>
  <c r="G298" i="1"/>
  <c r="G297" i="1"/>
  <c r="G296" i="1"/>
  <c r="G295" i="1"/>
  <c r="G293" i="1"/>
  <c r="G292" i="1"/>
  <c r="G291" i="1"/>
  <c r="G290" i="1"/>
  <c r="G289" i="1"/>
  <c r="G288" i="1"/>
  <c r="G287" i="1"/>
  <c r="G285" i="1"/>
  <c r="G284" i="1"/>
  <c r="G281" i="1"/>
  <c r="G280" i="1"/>
  <c r="G279" i="1"/>
  <c r="G278" i="1"/>
  <c r="G277" i="1"/>
  <c r="G276" i="1"/>
  <c r="G275" i="1"/>
  <c r="G273" i="1"/>
  <c r="G272" i="1"/>
  <c r="G270" i="1"/>
  <c r="G269" i="1"/>
  <c r="G268" i="1"/>
  <c r="G267" i="1"/>
  <c r="G266" i="1"/>
  <c r="G265" i="1"/>
  <c r="G264" i="1"/>
  <c r="G262" i="1"/>
  <c r="G261" i="1"/>
  <c r="G260" i="1"/>
  <c r="G257" i="1"/>
  <c r="G256" i="1"/>
  <c r="G254" i="1"/>
  <c r="G253" i="1"/>
  <c r="G252" i="1"/>
  <c r="G249" i="1"/>
  <c r="G248" i="1"/>
  <c r="G247" i="1"/>
  <c r="G246" i="1"/>
  <c r="G245" i="1"/>
  <c r="G244" i="1"/>
  <c r="G241" i="1"/>
  <c r="G240" i="1"/>
  <c r="G237" i="1"/>
  <c r="G236" i="1"/>
  <c r="G234" i="1"/>
  <c r="G233" i="1"/>
  <c r="G232" i="1"/>
  <c r="G229" i="1"/>
  <c r="G228" i="1"/>
  <c r="G226" i="1"/>
  <c r="G225" i="1"/>
  <c r="G224" i="1"/>
  <c r="G221" i="1"/>
  <c r="G220" i="1"/>
  <c r="G219" i="1"/>
  <c r="G217" i="1"/>
  <c r="G216" i="1"/>
  <c r="G215" i="1"/>
  <c r="G213" i="1"/>
  <c r="G212" i="1"/>
  <c r="G210" i="1"/>
  <c r="G209" i="1"/>
  <c r="G208" i="1"/>
  <c r="G205" i="1"/>
  <c r="G204" i="1"/>
  <c r="G201" i="1"/>
  <c r="G200" i="1"/>
  <c r="G199" i="1"/>
  <c r="G198" i="1"/>
  <c r="G197" i="1"/>
  <c r="G196" i="1"/>
  <c r="G193" i="1"/>
  <c r="G192" i="1"/>
  <c r="G190" i="1"/>
  <c r="G189" i="1"/>
  <c r="G188" i="1"/>
  <c r="G187" i="1"/>
  <c r="G185" i="1"/>
  <c r="G184" i="1"/>
  <c r="G181" i="1"/>
  <c r="G180" i="1"/>
  <c r="G179" i="1"/>
  <c r="G178" i="1"/>
  <c r="G177" i="1"/>
  <c r="G176" i="1"/>
  <c r="G173" i="1"/>
  <c r="G172" i="1"/>
  <c r="G169" i="1"/>
  <c r="G168" i="1"/>
  <c r="G165" i="1"/>
  <c r="G164" i="1"/>
  <c r="G161" i="1"/>
  <c r="G160" i="1"/>
  <c r="G157" i="1"/>
  <c r="G156" i="1"/>
  <c r="G153" i="1"/>
  <c r="G152" i="1"/>
  <c r="G149" i="1"/>
  <c r="G148" i="1"/>
  <c r="G145" i="1"/>
  <c r="G144" i="1"/>
  <c r="G141" i="1"/>
  <c r="G140" i="1"/>
  <c r="G137" i="1"/>
  <c r="G136" i="1"/>
  <c r="G135" i="1"/>
  <c r="G133" i="1"/>
  <c r="G132" i="1"/>
  <c r="G129" i="1"/>
  <c r="G128" i="1"/>
  <c r="G125" i="1"/>
  <c r="G124" i="1"/>
  <c r="G121" i="1"/>
  <c r="G120" i="1"/>
  <c r="G117" i="1"/>
  <c r="G116" i="1"/>
  <c r="G113" i="1"/>
  <c r="G112" i="1"/>
  <c r="G110" i="1"/>
  <c r="G109" i="1"/>
  <c r="G108" i="1"/>
  <c r="G105" i="1"/>
  <c r="G104" i="1"/>
  <c r="G101" i="1"/>
  <c r="G100" i="1"/>
  <c r="G99" i="1"/>
  <c r="G97" i="1"/>
  <c r="G96" i="1"/>
  <c r="G93" i="1"/>
  <c r="G92" i="1"/>
  <c r="G89" i="1"/>
  <c r="G88" i="1"/>
  <c r="G85" i="1"/>
  <c r="G84" i="1"/>
  <c r="G81" i="1"/>
  <c r="G80" i="1"/>
  <c r="G77" i="1"/>
  <c r="G76" i="1"/>
  <c r="G74" i="1"/>
  <c r="G73" i="1"/>
  <c r="G72" i="1"/>
  <c r="G69" i="1"/>
  <c r="G68" i="1"/>
  <c r="G65" i="1"/>
  <c r="G64" i="1"/>
  <c r="G61" i="1"/>
  <c r="G60" i="1"/>
  <c r="G57" i="1"/>
  <c r="G56" i="1"/>
  <c r="G53" i="1"/>
  <c r="G52" i="1"/>
  <c r="G49" i="1"/>
  <c r="G48" i="1"/>
  <c r="G45" i="1"/>
  <c r="G44" i="1"/>
  <c r="G41" i="1"/>
  <c r="G40" i="1"/>
  <c r="G37" i="1"/>
  <c r="G36" i="1"/>
  <c r="G33" i="1"/>
  <c r="G32" i="1"/>
  <c r="G29" i="1"/>
  <c r="G28" i="1"/>
  <c r="G25" i="1"/>
  <c r="G24" i="1"/>
  <c r="G20" i="1"/>
  <c r="G18" i="1"/>
  <c r="G17" i="1"/>
  <c r="G16" i="1"/>
  <c r="G13" i="1"/>
  <c r="G10" i="1"/>
  <c r="G9" i="1"/>
  <c r="G8" i="1"/>
  <c r="G7" i="1"/>
  <c r="G6" i="1"/>
  <c r="G5" i="1"/>
  <c r="G4" i="1"/>
  <c r="G3" i="1"/>
  <c r="G333" i="1"/>
  <c r="I333" i="1" s="1"/>
  <c r="A351" i="1"/>
  <c r="A366" i="1"/>
  <c r="I174" i="1" l="1"/>
  <c r="I173" i="1"/>
  <c r="I169" i="1"/>
  <c r="I168" i="1"/>
  <c r="I167" i="1"/>
  <c r="I166" i="1"/>
  <c r="I165" i="1"/>
  <c r="I164" i="1"/>
  <c r="I101" i="1"/>
  <c r="I311" i="1"/>
  <c r="N364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7" i="1"/>
  <c r="I328" i="1"/>
  <c r="I329" i="1"/>
  <c r="N357" i="1"/>
  <c r="N353" i="1"/>
  <c r="O353" i="1" s="1"/>
  <c r="A354" i="1"/>
  <c r="I172" i="1"/>
  <c r="I171" i="1"/>
  <c r="I170" i="1"/>
  <c r="I112" i="1"/>
  <c r="I108" i="1"/>
  <c r="I107" i="1"/>
  <c r="I106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A367" i="1"/>
  <c r="A365" i="1"/>
  <c r="A364" i="1"/>
  <c r="A363" i="1"/>
  <c r="A362" i="1"/>
  <c r="A361" i="1"/>
  <c r="A355" i="1"/>
  <c r="A356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73" i="1"/>
  <c r="I296" i="1"/>
  <c r="I295" i="1"/>
  <c r="I294" i="1"/>
  <c r="I293" i="1"/>
  <c r="I292" i="1"/>
  <c r="I291" i="1"/>
  <c r="I290" i="1"/>
  <c r="I289" i="1"/>
  <c r="I288" i="1"/>
  <c r="I287" i="1"/>
  <c r="I272" i="1"/>
  <c r="I285" i="1"/>
  <c r="I284" i="1"/>
  <c r="I227" i="1"/>
  <c r="I286" i="1"/>
  <c r="I281" i="1"/>
  <c r="I6" i="1"/>
  <c r="L6" i="1" s="1"/>
  <c r="I7" i="1"/>
  <c r="L7" i="1" s="1"/>
  <c r="I8" i="1"/>
  <c r="L8" i="1" s="1"/>
  <c r="I9" i="1"/>
  <c r="L9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I23" i="1"/>
  <c r="I24" i="1"/>
  <c r="I25" i="1"/>
  <c r="I26" i="1"/>
  <c r="I27" i="1"/>
  <c r="I216" i="1"/>
  <c r="I29" i="1"/>
  <c r="I30" i="1"/>
  <c r="I31" i="1"/>
  <c r="I32" i="1"/>
  <c r="I33" i="1"/>
  <c r="I34" i="1"/>
  <c r="I35" i="1"/>
  <c r="I132" i="1"/>
  <c r="I37" i="1"/>
  <c r="I38" i="1"/>
  <c r="I39" i="1"/>
  <c r="I40" i="1"/>
  <c r="I41" i="1"/>
  <c r="I42" i="1"/>
  <c r="I43" i="1"/>
  <c r="I44" i="1"/>
  <c r="I45" i="1"/>
  <c r="I46" i="1"/>
  <c r="I47" i="1"/>
  <c r="I68" i="1"/>
  <c r="I49" i="1"/>
  <c r="I50" i="1"/>
  <c r="I51" i="1"/>
  <c r="I52" i="1"/>
  <c r="I53" i="1"/>
  <c r="I54" i="1"/>
  <c r="I55" i="1"/>
  <c r="I56" i="1"/>
  <c r="I57" i="1"/>
  <c r="I58" i="1"/>
  <c r="I59" i="1"/>
  <c r="I60" i="1"/>
  <c r="I223" i="1"/>
  <c r="I62" i="1"/>
  <c r="I63" i="1"/>
  <c r="I64" i="1"/>
  <c r="I65" i="1"/>
  <c r="I66" i="1"/>
  <c r="I67" i="1"/>
  <c r="I235" i="1"/>
  <c r="I69" i="1"/>
  <c r="I70" i="1"/>
  <c r="I71" i="1"/>
  <c r="I274" i="1"/>
  <c r="I73" i="1"/>
  <c r="I74" i="1"/>
  <c r="I75" i="1"/>
  <c r="I76" i="1"/>
  <c r="I77" i="1"/>
  <c r="I78" i="1"/>
  <c r="I79" i="1"/>
  <c r="I80" i="1"/>
  <c r="I81" i="1"/>
  <c r="I82" i="1"/>
  <c r="I83" i="1"/>
  <c r="I102" i="1"/>
  <c r="I297" i="1"/>
  <c r="I61" i="1"/>
  <c r="I105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72" i="1"/>
  <c r="I125" i="1"/>
  <c r="I126" i="1"/>
  <c r="I127" i="1"/>
  <c r="I128" i="1"/>
  <c r="I129" i="1"/>
  <c r="I130" i="1"/>
  <c r="I131" i="1"/>
  <c r="I28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283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36" i="1"/>
  <c r="I213" i="1"/>
  <c r="I214" i="1"/>
  <c r="I215" i="1"/>
  <c r="I104" i="1"/>
  <c r="I194" i="1"/>
  <c r="I218" i="1"/>
  <c r="I219" i="1"/>
  <c r="I220" i="1"/>
  <c r="I221" i="1"/>
  <c r="I265" i="1"/>
  <c r="I124" i="1"/>
  <c r="I224" i="1"/>
  <c r="I225" i="1"/>
  <c r="I226" i="1"/>
  <c r="I28" i="1"/>
  <c r="I228" i="1"/>
  <c r="I229" i="1"/>
  <c r="I230" i="1"/>
  <c r="I231" i="1"/>
  <c r="I271" i="1"/>
  <c r="I233" i="1"/>
  <c r="I234" i="1"/>
  <c r="I217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22" i="1"/>
  <c r="I266" i="1"/>
  <c r="I267" i="1"/>
  <c r="I268" i="1"/>
  <c r="I269" i="1"/>
  <c r="I270" i="1"/>
  <c r="I48" i="1"/>
  <c r="I232" i="1"/>
  <c r="I103" i="1"/>
  <c r="I212" i="1"/>
  <c r="I275" i="1"/>
  <c r="I276" i="1"/>
  <c r="I277" i="1"/>
  <c r="I278" i="1"/>
  <c r="I279" i="1"/>
  <c r="I280" i="1"/>
  <c r="I331" i="1"/>
  <c r="AD3" i="1"/>
  <c r="I4" i="1"/>
  <c r="L4" i="1" s="1"/>
  <c r="I5" i="1"/>
  <c r="L5" i="1" s="1"/>
  <c r="A357" i="1"/>
  <c r="A358" i="1"/>
  <c r="X351" i="1"/>
  <c r="N351" i="1"/>
  <c r="S351" i="1"/>
  <c r="A360" i="1" l="1"/>
  <c r="A353" i="1"/>
  <c r="I330" i="1"/>
  <c r="I326" i="1"/>
  <c r="N355" i="1"/>
  <c r="I3" i="1"/>
  <c r="K351" i="1"/>
  <c r="L3" i="1" l="1"/>
  <c r="I351" i="1"/>
  <c r="G363" i="1" s="1"/>
  <c r="L351" i="1"/>
  <c r="G3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  <comment ref="N329" authorId="1" shapeId="0" xr:uid="{6FCD5779-64A9-AC46-A143-6EE6F7517695}">
      <text>
        <r>
          <rPr>
            <b/>
            <sz val="10"/>
            <color rgb="FF000000"/>
            <rFont val="Tahoma"/>
            <family val="2"/>
          </rPr>
          <t>David : cotis vu avec Peggy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B1" authorId="0" shapeId="0" xr:uid="{6DDC3345-4FB3-4736-950B-2A5395399CFA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737F7219-F188-45B1-91BC-EDDE8E8F773F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E1" authorId="0" shapeId="0" xr:uid="{B5C01CC7-066E-480A-8E0E-15BFF67D4A81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<sst xmlns="http://schemas.openxmlformats.org/spreadsheetml/2006/main" count="1545" uniqueCount="904">
  <si>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</si>
  <si>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</si>
  <si>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</si>
  <si>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</si>
  <si>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</si>
  <si>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</si>
  <si>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</si>
  <si>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</si>
  <si>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</si>
  <si>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</si>
  <si>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</si>
  <si>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</si>
  <si>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</si>
  <si>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</si>
  <si>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</si>
  <si>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</si>
  <si>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</si>
  <si>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</si>
  <si>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</si>
  <si>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</si>
  <si>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</si>
  <si>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</si>
  <si>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</si>
  <si>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</si>
  <si>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</si>
  <si>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</si>
  <si>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</si>
  <si>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</si>
  <si>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</si>
  <si>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</si>
  <si>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</si>
  <si>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</si>
  <si>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</si>
  <si>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</si>
  <si>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</si>
  <si>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</si>
  <si>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</si>
  <si>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</si>
  <si>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</si>
  <si>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</si>
  <si>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</si>
  <si>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</si>
  <si>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</si>
  <si>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</si>
  <si>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</si>
  <si>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</si>
  <si>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</si>
  <si>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</si>
  <si>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</si>
  <si>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</si>
  <si>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</si>
  <si>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</si>
  <si>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</si>
  <si>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</si>
  <si>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</si>
  <si>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</si>
  <si>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</si>
  <si>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</si>
  <si>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</si>
  <si>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</si>
  <si>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</si>
  <si>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</si>
  <si>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</si>
  <si>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</si>
  <si>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</si>
  <si>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</si>
  <si>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</si>
  <si>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</si>
  <si>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</si>
  <si>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</si>
  <si>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</si>
  <si>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</si>
  <si>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</si>
  <si>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</si>
  <si>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</si>
  <si>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</si>
  <si>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</si>
  <si>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</si>
  <si>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</si>
  <si>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</si>
  <si>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</si>
  <si>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</si>
  <si>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</si>
  <si>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</si>
  <si>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</si>
  <si>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</si>
  <si>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</si>
  <si>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</si>
  <si>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</si>
  <si>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</si>
  <si>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</si>
  <si>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</si>
  <si>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</si>
  <si>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</si>
  <si>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</si>
  <si>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</si>
  <si>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</si>
  <si>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</si>
  <si>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</si>
  <si>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</si>
  <si>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</si>
  <si>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</si>
  <si>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</si>
  <si>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LALY</t>
  </si>
  <si>
    <t>FLAMAND</t>
  </si>
  <si>
    <t>LOLA</t>
  </si>
  <si>
    <t>CHIARA</t>
  </si>
  <si>
    <t>NINA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</si>
  <si>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</si>
  <si>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</si>
  <si>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</si>
  <si>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</si>
  <si>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</si>
  <si>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</si>
  <si>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</si>
  <si>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</si>
  <si>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RAUNA</t>
  </si>
  <si>
    <t>EWAN</t>
  </si>
  <si>
    <t>TIMEO</t>
  </si>
  <si>
    <t>HUGO</t>
  </si>
  <si>
    <t>ANDRADE</t>
  </si>
  <si>
    <t>DANY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</si>
  <si>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</si>
  <si>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</si>
  <si>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</si>
  <si>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</si>
  <si>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</si>
  <si>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</si>
  <si>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</si>
  <si>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</si>
  <si>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</si>
  <si>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</si>
  <si>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LAUNAY</t>
  </si>
  <si>
    <t>WILLIAM</t>
  </si>
  <si>
    <t>ALLAGLO</t>
  </si>
  <si>
    <t>ANGELINA</t>
  </si>
  <si>
    <t>TEA</t>
  </si>
  <si>
    <t>tyen95@hotmail.com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</si>
  <si>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</si>
  <si>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</si>
  <si>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</si>
  <si>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</si>
  <si>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</si>
  <si>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</si>
  <si>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</si>
  <si>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</si>
  <si>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</si>
  <si>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</si>
  <si>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</si>
  <si>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</si>
  <si>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</si>
  <si>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</si>
  <si>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</si>
  <si>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</si>
  <si>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</si>
  <si>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</si>
  <si>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duplouys.sacha05@gmail.com</t>
  </si>
  <si>
    <t>BENYOUB</t>
  </si>
  <si>
    <t>TAILLEFOND</t>
  </si>
  <si>
    <t>LOIS</t>
  </si>
  <si>
    <t>zahrabenyoub@gmail.com</t>
  </si>
  <si>
    <t>taillefondgenevieve@yahoo.fr</t>
  </si>
  <si>
    <t>RESLINGER</t>
  </si>
  <si>
    <t>NATHAN</t>
  </si>
  <si>
    <t>wwjd_oliv@yahoo.fr</t>
  </si>
  <si>
    <t>LEO</t>
  </si>
  <si>
    <t>BOURLITIO-GAMEIRO</t>
  </si>
  <si>
    <t>SOLAL</t>
  </si>
  <si>
    <t>solal.gameiro@icloud.com</t>
  </si>
  <si>
    <t>CHAUSSE</t>
  </si>
  <si>
    <t>VALENTIN</t>
  </si>
  <si>
    <t>murielle.chausse@laposte.net</t>
  </si>
  <si>
    <t>DARCHY</t>
  </si>
  <si>
    <t>TIMY</t>
  </si>
  <si>
    <t>karine.arecespro@gmail.com</t>
  </si>
  <si>
    <t>FOUCAT</t>
  </si>
  <si>
    <t>AMBRE</t>
  </si>
  <si>
    <t>EVE</t>
  </si>
  <si>
    <t>laurent.foucat@gmail.com</t>
  </si>
  <si>
    <t>DIELMANN-BIREMBAUT</t>
  </si>
  <si>
    <t>GUILMEAU</t>
  </si>
  <si>
    <t>AXEL</t>
  </si>
  <si>
    <t>SIMON</t>
  </si>
  <si>
    <t>HECTOR</t>
  </si>
  <si>
    <t>BAKABADIO</t>
  </si>
  <si>
    <t>CARLA</t>
  </si>
  <si>
    <t>aurelie.guilmeau@gmail.com</t>
  </si>
  <si>
    <t>mamclaire@free.fr</t>
  </si>
  <si>
    <t>bakfrancoise02@yahoo.fr</t>
  </si>
  <si>
    <t>ROSPIDE</t>
  </si>
  <si>
    <t>CHARLES</t>
  </si>
  <si>
    <t>OUDART</t>
  </si>
  <si>
    <t>ROMANE</t>
  </si>
  <si>
    <t>ALISTER</t>
  </si>
  <si>
    <t xml:space="preserve">LE BRIS </t>
  </si>
  <si>
    <t>ALVES</t>
  </si>
  <si>
    <t>BENOIT</t>
  </si>
  <si>
    <t>SOREN</t>
  </si>
  <si>
    <t>BOBARD</t>
  </si>
  <si>
    <t>ERIK</t>
  </si>
  <si>
    <t>DERANGERE</t>
  </si>
  <si>
    <t>TISSEM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</si>
  <si>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</si>
  <si>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</si>
  <si>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</si>
  <si>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</si>
  <si>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</si>
  <si>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</si>
  <si>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</si>
  <si>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brienne.christophe@gmail.com</t>
  </si>
  <si>
    <t>AMIRAL</t>
  </si>
  <si>
    <t>NICOLAS</t>
  </si>
  <si>
    <t>LISSANDRO</t>
  </si>
  <si>
    <t>KHAUV</t>
  </si>
  <si>
    <t>ETHAN</t>
  </si>
  <si>
    <t>BAKARI</t>
  </si>
  <si>
    <t>HAZEM</t>
  </si>
  <si>
    <t>GLONDU</t>
  </si>
  <si>
    <t>SONHOVAN</t>
  </si>
  <si>
    <t>RINGUET</t>
  </si>
  <si>
    <t>NOEVAN</t>
  </si>
  <si>
    <t>LEPEYTRE</t>
  </si>
  <si>
    <t>GREGORY</t>
  </si>
  <si>
    <t>DIABI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</si>
  <si>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</si>
  <si>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</si>
  <si>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</si>
  <si>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</si>
  <si>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</si>
  <si>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</si>
  <si>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</si>
  <si>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</si>
  <si>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</si>
  <si>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</si>
  <si>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LOUIS</t>
  </si>
  <si>
    <t>lr.rochelle@wanadoo.fr</t>
  </si>
  <si>
    <t>CAILLOT</t>
  </si>
  <si>
    <t>ALEXIA</t>
  </si>
  <si>
    <t>alexiahbcve@icloud.com</t>
  </si>
  <si>
    <t>YAHIAOUI</t>
  </si>
  <si>
    <t>AHMED</t>
  </si>
  <si>
    <t>PORSAN</t>
  </si>
  <si>
    <t>GLADYS</t>
  </si>
  <si>
    <t>g.porsan2004@gmail.com</t>
  </si>
  <si>
    <t>djyahiaoui94@gmail.com</t>
  </si>
  <si>
    <t>henriette.ngangu67@gmail.com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</si>
  <si>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</si>
  <si>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</si>
  <si>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</si>
  <si>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</si>
  <si>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</si>
  <si>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</si>
  <si>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</si>
  <si>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</si>
  <si>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olivier.sergent@sncf.fr</t>
  </si>
  <si>
    <t>MEUNIER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</si>
  <si>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</si>
  <si>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</si>
  <si>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</si>
  <si>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</si>
  <si>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</si>
  <si>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</si>
  <si>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</si>
  <si>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</si>
  <si>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</si>
  <si>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rolland.benjamin2@gmail.com</t>
  </si>
  <si>
    <t>BIGOT</t>
  </si>
  <si>
    <t>jbigot@gmail.com</t>
  </si>
  <si>
    <t>BAH</t>
  </si>
  <si>
    <t>MARIE-LOU</t>
  </si>
  <si>
    <t>lisette.bah@gmail.com</t>
  </si>
  <si>
    <t>THIBAUD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</si>
  <si>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</si>
  <si>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</si>
  <si>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</si>
  <si>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</si>
  <si>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</si>
  <si>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</si>
  <si>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</si>
  <si>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</si>
  <si>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kaddakaramane@gmail.com</t>
  </si>
  <si>
    <t>PITTS</t>
  </si>
  <si>
    <t>EDGAR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</si>
  <si>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</si>
  <si>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</si>
  <si>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</si>
  <si>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</si>
  <si>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</si>
  <si>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</si>
  <si>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</si>
  <si>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</si>
  <si>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</si>
  <si>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</si>
  <si>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</si>
  <si>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</si>
  <si>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</si>
  <si>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</si>
  <si>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</si>
  <si>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</si>
  <si>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</si>
  <si>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</si>
  <si>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</si>
  <si>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</si>
  <si>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</si>
  <si>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</si>
  <si>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</si>
  <si>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</si>
  <si>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</si>
  <si>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</si>
  <si>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</si>
  <si>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</si>
  <si>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</si>
  <si>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</si>
  <si>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</si>
  <si>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</si>
  <si>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</si>
  <si>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</si>
  <si>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</si>
  <si>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</si>
  <si>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</si>
  <si>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</si>
  <si>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BERTHE</t>
  </si>
  <si>
    <t>WAYANN</t>
  </si>
  <si>
    <t>ELYOTT</t>
  </si>
  <si>
    <t>CHALANA</t>
  </si>
  <si>
    <t>CHANOUR</t>
  </si>
  <si>
    <t>CURTIS</t>
  </si>
  <si>
    <t>MARCK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</si>
  <si>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</si>
  <si>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</si>
  <si>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</si>
  <si>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</si>
  <si>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</si>
  <si>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</si>
  <si>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FABRE</t>
  </si>
  <si>
    <t>DELMESTRE</t>
  </si>
  <si>
    <t>NELL</t>
  </si>
  <si>
    <t>OUADAH</t>
  </si>
  <si>
    <t xml:space="preserve">SARAH 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</si>
  <si>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</si>
  <si>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</si>
  <si>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</si>
  <si>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</si>
  <si>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</si>
  <si>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</si>
  <si>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</si>
  <si>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</si>
  <si>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</si>
  <si>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</si>
  <si>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</si>
  <si>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</si>
  <si>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evguenia_h@yahoo.fr</t>
  </si>
  <si>
    <t>BAKEL</t>
  </si>
  <si>
    <t>KERRY</t>
  </si>
  <si>
    <t>vairea_mahieu@yahoo.com</t>
  </si>
  <si>
    <t>KURZ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</si>
  <si>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</si>
  <si>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</si>
  <si>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</si>
  <si>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</si>
  <si>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</si>
  <si>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</si>
  <si>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</si>
  <si>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</si>
  <si>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</si>
  <si>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</si>
  <si>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</si>
  <si>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</si>
  <si>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</si>
  <si>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</si>
  <si>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</si>
  <si>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</si>
  <si>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</si>
  <si>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</si>
  <si>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</si>
  <si>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</si>
  <si>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</si>
  <si>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</si>
  <si>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</si>
  <si>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</si>
  <si>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</si>
  <si>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</si>
  <si>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</si>
  <si>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</si>
  <si>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</si>
  <si>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</si>
  <si>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</si>
  <si>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</si>
  <si>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YOLAN</t>
  </si>
  <si>
    <t>stephanie.lavenue@gmail.com</t>
  </si>
  <si>
    <t>DURAMPART</t>
  </si>
  <si>
    <t>QUENTIN</t>
  </si>
  <si>
    <t>sandrinebourcier@yahoo.fr</t>
  </si>
  <si>
    <t>jp.durampart@outlook.fr</t>
  </si>
  <si>
    <t>FATTA</t>
  </si>
  <si>
    <t>PIERRE</t>
  </si>
  <si>
    <t xml:space="preserve">  fattapierre@hotmail.fr</t>
  </si>
  <si>
    <t>CHARPENTIER</t>
  </si>
  <si>
    <t>NOLHAN</t>
  </si>
  <si>
    <t>nolhan.chrp@gmail.com</t>
  </si>
  <si>
    <t>LEBON</t>
  </si>
  <si>
    <t>FLORANE</t>
  </si>
  <si>
    <t>floranelebon0205@gmail.com</t>
  </si>
  <si>
    <t>CHEDI</t>
  </si>
  <si>
    <t>MILADI</t>
  </si>
  <si>
    <t>SABRI</t>
  </si>
  <si>
    <t>CAILLAT</t>
  </si>
  <si>
    <t>OLIVIER</t>
  </si>
  <si>
    <t>o_caillat@yahoo.fr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</si>
  <si>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</si>
  <si>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</si>
  <si>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</si>
  <si>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</si>
  <si>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</si>
  <si>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</si>
  <si>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</si>
  <si>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</si>
  <si>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</si>
  <si>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</si>
  <si>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</si>
  <si>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</si>
  <si>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</si>
  <si>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</si>
  <si>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</si>
  <si>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</si>
  <si>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tddzuy@gmail.com</t>
  </si>
  <si>
    <t>BIQUE</t>
  </si>
  <si>
    <t>TEDDY</t>
  </si>
  <si>
    <t>tbique@gmail.com</t>
  </si>
  <si>
    <t>m_kande@yahoo.com</t>
  </si>
  <si>
    <t>baldenene26@yahoo.fr</t>
  </si>
  <si>
    <t>YANNIS</t>
  </si>
  <si>
    <t>yannis.martinon@gmail.fr</t>
  </si>
  <si>
    <t>HOLDER</t>
  </si>
  <si>
    <t>ELODIE</t>
  </si>
  <si>
    <t>COUSIN</t>
  </si>
  <si>
    <t>ARTHUR</t>
  </si>
  <si>
    <t>DE MATOS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</si>
  <si>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</si>
  <si>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</si>
  <si>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</si>
  <si>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</si>
  <si>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</si>
  <si>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</si>
  <si>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</si>
  <si>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</si>
  <si>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DA MOTA</t>
  </si>
  <si>
    <t>BAIRD SMITH</t>
  </si>
  <si>
    <t>ANGUS</t>
  </si>
  <si>
    <t>RIBERE</t>
  </si>
  <si>
    <t>CHARLOTTE</t>
  </si>
  <si>
    <t>GAGO</t>
  </si>
  <si>
    <t>JOHANE</t>
  </si>
  <si>
    <t>CLAUZEL</t>
  </si>
  <si>
    <t>ADRIEN</t>
  </si>
  <si>
    <t>ABDILLAH</t>
  </si>
  <si>
    <t>KAANB</t>
  </si>
  <si>
    <t>DOAN</t>
  </si>
  <si>
    <t>EMILIE</t>
  </si>
  <si>
    <t>RADJAA</t>
  </si>
  <si>
    <t>AHAMADA</t>
  </si>
  <si>
    <t>ISABELLE</t>
  </si>
  <si>
    <t>DE BRITO</t>
  </si>
  <si>
    <t>JORDANE</t>
  </si>
  <si>
    <t>KERKOUCHE</t>
  </si>
  <si>
    <t>MAISSA</t>
  </si>
  <si>
    <t>GUIBERT</t>
  </si>
  <si>
    <t>KILLIAN</t>
  </si>
  <si>
    <t>MARIE</t>
  </si>
  <si>
    <t>GWENNAELLE</t>
  </si>
  <si>
    <t>LAURANNE</t>
  </si>
  <si>
    <t>AUDRIAN</t>
  </si>
  <si>
    <t>MARTIN</t>
  </si>
  <si>
    <t>CAROLINE</t>
  </si>
  <si>
    <t>MARIANNE</t>
  </si>
  <si>
    <t>FOSSE</t>
  </si>
  <si>
    <t>BOUCHET</t>
  </si>
  <si>
    <t>JULIEN</t>
  </si>
  <si>
    <t>PATRICK</t>
  </si>
  <si>
    <t>ANES</t>
  </si>
  <si>
    <t>ALLOU-GNEPA</t>
  </si>
  <si>
    <t>ALONSO - LELANN</t>
  </si>
  <si>
    <t>EMERIC</t>
  </si>
  <si>
    <t>BENIKEN</t>
  </si>
  <si>
    <t>YANIS</t>
  </si>
  <si>
    <t>AMELIE</t>
  </si>
  <si>
    <t>ASSOUMANI</t>
  </si>
  <si>
    <t>IQTIDAR</t>
  </si>
  <si>
    <t>GOMY</t>
  </si>
  <si>
    <t>YOUSSOUF</t>
  </si>
  <si>
    <t>AYINOUDINE</t>
  </si>
  <si>
    <t>JOULAGEIX</t>
  </si>
  <si>
    <t>MARGAUX</t>
  </si>
  <si>
    <t>DO CARMO</t>
  </si>
  <si>
    <t>ANAELLE</t>
  </si>
  <si>
    <t>KONATE</t>
  </si>
  <si>
    <t>CIRAMAKA</t>
  </si>
  <si>
    <t>NZENGO</t>
  </si>
  <si>
    <t>VICTOIRE</t>
  </si>
  <si>
    <t>CHERIET</t>
  </si>
  <si>
    <t>BILLAL</t>
  </si>
  <si>
    <t>DA FONSESCA</t>
  </si>
  <si>
    <t>JULIE</t>
  </si>
  <si>
    <t>D'ANTHONY</t>
  </si>
  <si>
    <t>THIAGO</t>
  </si>
  <si>
    <t>SAMOT</t>
  </si>
  <si>
    <t>ERIC</t>
  </si>
  <si>
    <t>BRANDAO</t>
  </si>
  <si>
    <t>EMMA</t>
  </si>
  <si>
    <t>MISTRUZZI</t>
  </si>
  <si>
    <t>JEAN-PIERRE</t>
  </si>
  <si>
    <t>REINO</t>
  </si>
  <si>
    <t>ADAM</t>
  </si>
  <si>
    <t>ANDRETTI</t>
  </si>
  <si>
    <t>ANA PAULA</t>
  </si>
  <si>
    <t>TONG</t>
  </si>
  <si>
    <t>FABIEN</t>
  </si>
  <si>
    <t>PHILIPPE</t>
  </si>
  <si>
    <t>GOZUKARA</t>
  </si>
  <si>
    <t>FATMA</t>
  </si>
  <si>
    <t>PARJOL</t>
  </si>
  <si>
    <t>ANDREEA</t>
  </si>
  <si>
    <t>PORQUEZ</t>
  </si>
  <si>
    <t>MATHILDE</t>
  </si>
  <si>
    <t>NAYA</t>
  </si>
  <si>
    <t>MEHOU LOKO</t>
  </si>
  <si>
    <t>TONIE</t>
  </si>
  <si>
    <t>BOUHAFA</t>
  </si>
  <si>
    <t>ANAS</t>
  </si>
  <si>
    <t>IMRAD</t>
  </si>
  <si>
    <t>HAMADA</t>
  </si>
  <si>
    <t>MARION</t>
  </si>
  <si>
    <t>SALIOU</t>
  </si>
  <si>
    <t>TITOUAN</t>
  </si>
  <si>
    <t>SAMY</t>
  </si>
  <si>
    <t>MIRA</t>
  </si>
  <si>
    <t>ADEM</t>
  </si>
  <si>
    <t>NAHEL</t>
  </si>
  <si>
    <t>MYRIAM</t>
  </si>
  <si>
    <t>SELVA</t>
  </si>
  <si>
    <t>LEONIE</t>
  </si>
  <si>
    <t>DEGUETTE</t>
  </si>
  <si>
    <t>THEO</t>
  </si>
  <si>
    <t>GUILBERT</t>
  </si>
  <si>
    <t>NOE</t>
  </si>
  <si>
    <t>LAETICIA</t>
  </si>
  <si>
    <t>ELISA</t>
  </si>
  <si>
    <t>FANTA</t>
  </si>
  <si>
    <t>JOSEPH</t>
  </si>
  <si>
    <t>CHRISTELLE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</si>
  <si>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</si>
  <si>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</si>
  <si>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</si>
  <si>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</si>
  <si>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</si>
  <si>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</si>
  <si>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</si>
  <si>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</si>
  <si>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LAURENCE</t>
  </si>
  <si>
    <t>TRASTOUR</t>
  </si>
  <si>
    <t>ELIAM</t>
  </si>
  <si>
    <t>DUBEDAT</t>
  </si>
  <si>
    <t>ALIX</t>
  </si>
  <si>
    <t>TATY ESSOCKAMBA</t>
  </si>
  <si>
    <t>FERROUDJ</t>
  </si>
  <si>
    <t>SAPHIR</t>
  </si>
  <si>
    <t>MARQUES</t>
  </si>
  <si>
    <t>PEIXOTO</t>
  </si>
  <si>
    <t>DEBORAH</t>
  </si>
  <si>
    <t>MATILDE</t>
  </si>
  <si>
    <t>BANA</t>
  </si>
  <si>
    <t>MELIN</t>
  </si>
  <si>
    <t>RAPHAEL</t>
  </si>
  <si>
    <t>MALCURAT</t>
  </si>
  <si>
    <t>BIGARDERNE</t>
  </si>
  <si>
    <t>NAEL</t>
  </si>
  <si>
    <t>THIBAULT</t>
  </si>
  <si>
    <t>ELIAS</t>
  </si>
  <si>
    <t>ALCINDOR</t>
  </si>
  <si>
    <t>ALYA</t>
  </si>
  <si>
    <t>CASTRO</t>
  </si>
  <si>
    <t>AISSA</t>
  </si>
  <si>
    <t>KAYO DE KAYO</t>
  </si>
  <si>
    <t>SOLAN</t>
  </si>
  <si>
    <t>SHANICE</t>
  </si>
  <si>
    <t>FRANCOIS</t>
  </si>
  <si>
    <t>CHEVE</t>
  </si>
  <si>
    <t>JEAN-PHILIPPE</t>
  </si>
  <si>
    <t>BENOIST</t>
  </si>
  <si>
    <t>MAILYS</t>
  </si>
  <si>
    <t>PASQUIER</t>
  </si>
  <si>
    <t>DA SILVA</t>
  </si>
  <si>
    <t>LOANE</t>
  </si>
  <si>
    <t>ALI PACHA</t>
  </si>
  <si>
    <t>YASMINE</t>
  </si>
  <si>
    <t>RITAGE</t>
  </si>
  <si>
    <t>DA SILVA GOMES</t>
  </si>
  <si>
    <t>SILI</t>
  </si>
  <si>
    <t>VERGER</t>
  </si>
  <si>
    <t>JEREMY</t>
  </si>
  <si>
    <t>YATTARA-GESLIN</t>
  </si>
  <si>
    <t>KADIDIATOU</t>
  </si>
  <si>
    <t>ZAIDI</t>
  </si>
  <si>
    <t>SALEM</t>
  </si>
  <si>
    <t>KORDAHI</t>
  </si>
  <si>
    <t>JULES</t>
  </si>
  <si>
    <t>DAROUECHE</t>
  </si>
  <si>
    <t>ZAINABOU</t>
  </si>
  <si>
    <t>AUDEBERT</t>
  </si>
  <si>
    <t>GUEYE</t>
  </si>
  <si>
    <t>AWA</t>
  </si>
  <si>
    <t>BESANCON</t>
  </si>
  <si>
    <t>GALATÉ</t>
  </si>
  <si>
    <t>BOUAICHA</t>
  </si>
  <si>
    <t>MARYA</t>
  </si>
  <si>
    <t>LAZAROFF</t>
  </si>
  <si>
    <t>SUARD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</si>
  <si>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</si>
  <si>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</si>
  <si>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</si>
  <si>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</si>
  <si>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</si>
  <si>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</si>
  <si>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</si>
  <si>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</si>
  <si>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</si>
  <si>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</si>
  <si>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</si>
  <si>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</si>
  <si>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</si>
  <si>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</si>
  <si>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</si>
  <si>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</si>
  <si>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</si>
  <si>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</si>
  <si>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</si>
  <si>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</si>
  <si>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</si>
  <si>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</si>
  <si>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</si>
  <si>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</si>
  <si>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</si>
  <si>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</si>
  <si>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</si>
  <si>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</si>
  <si>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</si>
  <si>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</si>
  <si>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</si>
  <si>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</si>
  <si>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</si>
  <si>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</si>
  <si>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</si>
  <si>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</si>
  <si>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</si>
  <si>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</si>
  <si>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</si>
  <si>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DE OLIVEIRA GOMES</t>
  </si>
  <si>
    <t>HAMOUDI</t>
  </si>
  <si>
    <t>ZAKARIA</t>
  </si>
  <si>
    <t>ROGER</t>
  </si>
  <si>
    <t>OCTAVE</t>
  </si>
  <si>
    <t>CADIEUX</t>
  </si>
  <si>
    <t>NOLAN</t>
  </si>
  <si>
    <t>KONE MERAZ</t>
  </si>
  <si>
    <t>SAKINA</t>
  </si>
  <si>
    <t>SOULEYMANE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</si>
  <si>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</si>
  <si>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</si>
  <si>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</si>
  <si>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</si>
  <si>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</si>
  <si>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</si>
  <si>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</si>
  <si>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</si>
  <si>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</si>
  <si>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</si>
  <si>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</si>
  <si>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</si>
  <si>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</si>
  <si>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</si>
  <si>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</si>
  <si>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</si>
  <si>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</si>
  <si>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</si>
  <si>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</si>
  <si>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</si>
  <si>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PUECH</t>
  </si>
  <si>
    <t>BILINSCHI</t>
  </si>
  <si>
    <t>ALEXANDRA-MARIA</t>
  </si>
  <si>
    <t>EMNA</t>
  </si>
  <si>
    <t>INES</t>
  </si>
  <si>
    <t>CUMURCIUC</t>
  </si>
  <si>
    <t>RODICA</t>
  </si>
  <si>
    <t>GUIDOUCHE</t>
  </si>
  <si>
    <t>ORANNA</t>
  </si>
  <si>
    <t>CARABAJAL</t>
  </si>
  <si>
    <t>LILIAN</t>
  </si>
  <si>
    <t>MILAN</t>
  </si>
  <si>
    <t>LOUKA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</si>
  <si>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</si>
  <si>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</si>
  <si>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</si>
  <si>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</si>
  <si>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</si>
  <si>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</si>
  <si>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</si>
  <si>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</si>
  <si>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</si>
  <si>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</si>
  <si>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</si>
  <si>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</si>
  <si>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</si>
  <si>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</si>
  <si>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</si>
  <si>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</si>
  <si>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</si>
  <si>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MARTINS MOTA</t>
  </si>
  <si>
    <t>LOUANE</t>
  </si>
  <si>
    <t>GRUSON</t>
  </si>
  <si>
    <t>DE ABREU</t>
  </si>
  <si>
    <t>BAYA</t>
  </si>
  <si>
    <t>DEMIKOUIZA-CHABOT</t>
  </si>
  <si>
    <t>AARON</t>
  </si>
  <si>
    <t>PASTUREL</t>
  </si>
  <si>
    <t>ALI MZE</t>
  </si>
  <si>
    <t>MELIA</t>
  </si>
  <si>
    <t>ANTOINE</t>
  </si>
  <si>
    <t>DOUMBOUYA</t>
  </si>
  <si>
    <t>AISSATA</t>
  </si>
  <si>
    <t>DIOUMA</t>
  </si>
  <si>
    <t>ACKER</t>
  </si>
  <si>
    <t>SUZANNE</t>
  </si>
  <si>
    <t>MADIE</t>
  </si>
  <si>
    <t>NORBERTO</t>
  </si>
  <si>
    <t>DJAMEL</t>
  </si>
  <si>
    <t>ARNAL</t>
  </si>
  <si>
    <t>HADROT</t>
  </si>
  <si>
    <t>CALIE</t>
  </si>
  <si>
    <t>JOIA</t>
  </si>
  <si>
    <t>AMINATA</t>
  </si>
  <si>
    <t>PAVLOVA-MEUNIER</t>
  </si>
  <si>
    <t>PETYA</t>
  </si>
  <si>
    <t>CAMARA</t>
  </si>
  <si>
    <t>GOUNDO</t>
  </si>
  <si>
    <t>LEONORE</t>
  </si>
  <si>
    <t>MAXIME</t>
  </si>
  <si>
    <t>LEPRETRE</t>
  </si>
  <si>
    <t>LIY - LEPRETRE</t>
  </si>
  <si>
    <t>ALINE</t>
  </si>
  <si>
    <t>ROMDHANI</t>
  </si>
  <si>
    <t>MAYA</t>
  </si>
  <si>
    <t>NEILA</t>
  </si>
  <si>
    <t>Promotion</t>
  </si>
  <si>
    <t>NON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</si>
  <si>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</si>
  <si>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</si>
  <si>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</si>
  <si>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</si>
  <si>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</si>
  <si>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</si>
  <si>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</si>
  <si>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</si>
  <si>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</si>
  <si>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</si>
  <si>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</si>
  <si>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BARA</t>
  </si>
  <si>
    <t>MOHAMED LAMINE</t>
  </si>
  <si>
    <t>DESCHARNES</t>
  </si>
  <si>
    <t>THEODORE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</si>
  <si>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</si>
  <si>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</si>
  <si>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</si>
  <si>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</si>
  <si>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</si>
  <si>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</si>
  <si>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</si>
  <si>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</si>
  <si>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</si>
  <si>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</si>
  <si>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</si>
  <si>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</si>
  <si>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</si>
  <si>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</si>
  <si>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</si>
  <si>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</si>
  <si>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</si>
  <si>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</si>
  <si>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BELLOIN</t>
  </si>
  <si>
    <t>DEBONNIERE</t>
  </si>
  <si>
    <t>BASTIEN</t>
  </si>
  <si>
    <t>SAMBAKE</t>
  </si>
  <si>
    <t>SADIO</t>
  </si>
  <si>
    <t>TAYANA</t>
  </si>
  <si>
    <t xml:space="preserve"> </t>
  </si>
  <si>
    <t>CHEHIT</t>
  </si>
  <si>
    <t>LILYA</t>
  </si>
  <si>
    <t>GOUPIL</t>
  </si>
  <si>
    <t>ANAIS</t>
  </si>
  <si>
    <t>MAMIE</t>
  </si>
  <si>
    <t>ANDREA</t>
  </si>
  <si>
    <t>christine.dematos@hotmail.com</t>
  </si>
  <si>
    <t>teresaluzolo@gmail.com</t>
  </si>
  <si>
    <t>maissakerkouche067@gmail.com</t>
  </si>
  <si>
    <t>juliedafonseca@yahoo.fr</t>
  </si>
  <si>
    <t>fg2008@hotmail.fr</t>
  </si>
  <si>
    <t>benoistmailys1@gmail.com</t>
  </si>
  <si>
    <t>o.sili@hotmail.fr</t>
  </si>
  <si>
    <t>clairesuard98@gmail.com</t>
  </si>
  <si>
    <t>meraz_yasmina@yahoo.fr</t>
  </si>
  <si>
    <t>couvreur.axelle@gmail.com</t>
  </si>
  <si>
    <t>adelsorolo@gmail.com</t>
  </si>
  <si>
    <t>farid94350@gmail.com</t>
  </si>
  <si>
    <t>doumbouya415@gmail.com</t>
  </si>
  <si>
    <t>gregohand@gmail.com</t>
  </si>
  <si>
    <t>camille.romdhani@gmail.com</t>
  </si>
  <si>
    <t>alimzemounia@gmail.com</t>
  </si>
  <si>
    <t>yponchateau@gmail.com</t>
  </si>
  <si>
    <t>seldabelloin@gmail.com</t>
  </si>
  <si>
    <t>anais.goupil93@gmail.com</t>
  </si>
  <si>
    <t>mlle.andreamamie@gmail.com</t>
  </si>
  <si>
    <t>kim.l1@free.fr</t>
  </si>
  <si>
    <t>chanez30122011@hotmail.fr</t>
  </si>
  <si>
    <t>sunyi.limet@gmail.com</t>
  </si>
  <si>
    <t>delphine_michaut@hotmail.com</t>
  </si>
  <si>
    <t>sabrimiledi12@gmail.com</t>
  </si>
  <si>
    <t>elodie.holder@hotmail.fr</t>
  </si>
  <si>
    <t>arthur.cousin56@gmail.com</t>
  </si>
  <si>
    <t>florianluce4@gmail.com</t>
  </si>
  <si>
    <t>gagohohane7@gmail.com</t>
  </si>
  <si>
    <t>adrien94350clauzel@gmail.com</t>
  </si>
  <si>
    <t>abdillahsoundi@hotmail.fr</t>
  </si>
  <si>
    <t>vietdung0181@yahoo.com</t>
  </si>
  <si>
    <t>killianguibert530@gmail.com</t>
  </si>
  <si>
    <t>ceine.marie@cnda.juradm.fr</t>
  </si>
  <si>
    <t>audrian.hector@hotmail.com</t>
  </si>
  <si>
    <t>laurannehector@gmail.com</t>
  </si>
  <si>
    <t>carolinemartin372@hotmail.com</t>
  </si>
  <si>
    <t>marianne.martin@free.fr</t>
  </si>
  <si>
    <t>fosse.valentin@gmail.com</t>
  </si>
  <si>
    <t>alexandre.axel@hotmail.fr</t>
  </si>
  <si>
    <t>bouchet.julien.pro@gmail.com</t>
  </si>
  <si>
    <t>patrick_gomes@hotmail.fr</t>
  </si>
  <si>
    <t>ayinoudiney@gmail.com</t>
  </si>
  <si>
    <t>stephan.joulageix@orange.fr</t>
  </si>
  <si>
    <t>lydia.docarmo@gmail.com</t>
  </si>
  <si>
    <t>priscoute94@gmail.com</t>
  </si>
  <si>
    <t>viallelaura@gmail.com</t>
  </si>
  <si>
    <t>melaniebana@gmail.com</t>
  </si>
  <si>
    <t>yannicklazaroff@hotmail.fr</t>
  </si>
  <si>
    <t>lo21_vll@yahoo.fr</t>
  </si>
  <si>
    <t>jerome.carabajal@gmail.com</t>
  </si>
  <si>
    <t>roger_emmanuel@hotmail.com</t>
  </si>
  <si>
    <t>philippe.bana@gmail.com</t>
  </si>
  <si>
    <t>nicolas.malcurat@sfr.fr</t>
  </si>
  <si>
    <t>bigaderne@gmail.com</t>
  </si>
  <si>
    <t>hoffmann.marielle@laposte.net</t>
  </si>
  <si>
    <t>oumaissa@outlook.com</t>
  </si>
  <si>
    <t>jerbi1580@gmail.com</t>
  </si>
  <si>
    <t>jphi50@gmail.com</t>
  </si>
  <si>
    <t>epasquier11@hotmail.com</t>
  </si>
  <si>
    <t>alinekordahi@yahoo.fr</t>
  </si>
  <si>
    <t>moinadrc@gmail.com</t>
  </si>
  <si>
    <t>aramla392@gmail.com</t>
  </si>
  <si>
    <t>amir28bouaicha@gmail.com</t>
  </si>
  <si>
    <t>benjamingruson@hotmail.com</t>
  </si>
  <si>
    <t>jennyferlebihan@orange.fr</t>
  </si>
  <si>
    <t>naouelhamad@gmail.com</t>
  </si>
  <si>
    <t>arnold.larochelle@gmail.com</t>
  </si>
  <si>
    <t>noemiepeixoto@hotmail.com</t>
  </si>
  <si>
    <t>jtesor84@gmail.com</t>
  </si>
  <si>
    <t>pinsard.l@gmail.com</t>
  </si>
  <si>
    <t>melanie0411@me.com</t>
  </si>
  <si>
    <t>puech.loic@gmail.com</t>
  </si>
  <si>
    <t>clarisse.louane@gmail.com</t>
  </si>
  <si>
    <t>moussa.nadra@yahoo.com</t>
  </si>
  <si>
    <t>chabot.allison@gmail.com</t>
  </si>
  <si>
    <t>eric.pasturel@gmail.com</t>
  </si>
  <si>
    <t>derueda.antoine@gmail.com</t>
  </si>
  <si>
    <t>DELPHINE.BONARDI@GMAIL.COM</t>
  </si>
  <si>
    <t>fdjnono@gmail.com</t>
  </si>
  <si>
    <t>hadrothibaut@gmail.com</t>
  </si>
  <si>
    <t>mamadoucamara94350@gmail.com</t>
  </si>
  <si>
    <t>lepretre.didier2@wanadoo.fr</t>
  </si>
  <si>
    <t>arnaud.descharne@outlook.com</t>
  </si>
  <si>
    <t>daniel.lor@gmail.com</t>
  </si>
  <si>
    <t>Winirin@apogei94.net</t>
  </si>
  <si>
    <t>adrien-debonniere@hotmail.fr</t>
  </si>
  <si>
    <t>ssambake@hotmail.com</t>
  </si>
  <si>
    <t>chehitdorsaf@outlook.fr</t>
  </si>
  <si>
    <t>ghidouche.lai@gmail.com</t>
  </si>
  <si>
    <t>vioricacret@gmail.com</t>
  </si>
  <si>
    <t>club9478@hotmail.fr</t>
  </si>
  <si>
    <t>jfmartin0911@gmail.com</t>
  </si>
  <si>
    <t>billelcheriet1711@gmail.com</t>
  </si>
  <si>
    <t>DOS SANTOS RODRIGUEZ</t>
  </si>
  <si>
    <t>MICKAEL</t>
  </si>
  <si>
    <t>mickaelrodrigues88@hotmail.com</t>
  </si>
  <si>
    <t>jpmistru@free.fr</t>
  </si>
  <si>
    <t>HAIE</t>
  </si>
  <si>
    <t>Licences HANDENSEMBLE</t>
  </si>
  <si>
    <t>DIEBOLD</t>
  </si>
  <si>
    <t>ARMAND</t>
  </si>
  <si>
    <t>DESCHARNE</t>
  </si>
  <si>
    <t>Mi-saison (après 01/01/2024)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</si>
</sst>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#,##0.00\ _€"/>
    <numFmt numFmtId="166" formatCode="mmm\ yyyy"/>
  </numFmts>
  <fonts count="29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8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2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>
      <alignment horizontal="right"/>
    </xf>
    <xf numFmtId="165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6" fontId="9" fillId="0" borderId="47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6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5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6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5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6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5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6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4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5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6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5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6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5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6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4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5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44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6" fontId="7" fillId="0" borderId="70" xfId="0" applyNumberFormat="1" applyFont="1" applyBorder="1" applyAlignment="1">
      <alignment horizontal="center"/>
    </xf>
    <xf numFmtId="6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44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43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28" fillId="0" borderId="60" xfId="4" applyBorder="1" applyProtection="1">
      <protection locked="0"/>
    </xf>
    <xf numFmtId="0" fontId="28" fillId="0" borderId="60" xfId="4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/>
      <protection locked="0"/>
    </xf>
    <xf numFmtId="0" fontId="0" fillId="0" borderId="76" xfId="0" applyBorder="1" applyAlignment="1" applyProtection="1">
      <alignment horizontal="center"/>
      <protection locked="0"/>
    </xf>
    <xf numFmtId="0" fontId="1" fillId="0" borderId="76" xfId="0" applyFont="1" applyBorder="1" applyProtection="1">
      <protection locked="0"/>
    </xf>
    <xf numFmtId="0" fontId="0" fillId="0" borderId="76" xfId="0" applyBorder="1" applyAlignment="1" applyProtection="1">
      <alignment horizontal="left"/>
      <protection locked="0"/>
    </xf>
    <xf numFmtId="14" fontId="0" fillId="0" borderId="37" xfId="0" applyNumberFormat="1" applyBorder="1" applyAlignment="1" applyProtection="1">
      <alignment horizont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 applyProtection="1">
      <alignment horizontal="center"/>
      <protection locked="0"/>
    </xf>
    <xf numFmtId="1" fontId="9" fillId="0" borderId="78" xfId="0" applyNumberFormat="1" applyFont="1" applyBorder="1" applyAlignment="1" applyProtection="1">
      <alignment horizontal="center" vertical="center"/>
      <protection locked="0"/>
    </xf>
    <xf numFmtId="165" fontId="9" fillId="0" borderId="79" xfId="0" applyNumberFormat="1" applyFont="1" applyBorder="1" applyAlignment="1" applyProtection="1">
      <alignment horizontal="right"/>
      <protection locked="0"/>
    </xf>
    <xf numFmtId="49" fontId="9" fillId="0" borderId="79" xfId="0" applyNumberFormat="1" applyFont="1" applyBorder="1" applyAlignment="1" applyProtection="1">
      <alignment horizontal="center"/>
      <protection locked="0"/>
    </xf>
    <xf numFmtId="166" fontId="9" fillId="0" borderId="79" xfId="0" applyNumberFormat="1" applyFont="1" applyBorder="1" applyAlignment="1" applyProtection="1">
      <alignment horizontal="center"/>
      <protection locked="0"/>
    </xf>
    <xf numFmtId="14" fontId="9" fillId="0" borderId="80" xfId="0" applyNumberFormat="1" applyFont="1" applyBorder="1" applyAlignment="1" applyProtection="1">
      <alignment horizontal="center"/>
      <protection locked="0"/>
    </xf>
    <xf numFmtId="1" fontId="19" fillId="0" borderId="78" xfId="0" applyNumberFormat="1" applyFont="1" applyBorder="1" applyAlignment="1" applyProtection="1">
      <alignment horizontal="center" vertical="center"/>
      <protection locked="0"/>
    </xf>
    <xf numFmtId="165" fontId="19" fillId="0" borderId="79" xfId="0" applyNumberFormat="1" applyFont="1" applyBorder="1" applyAlignment="1" applyProtection="1">
      <alignment horizontal="right"/>
      <protection locked="0"/>
    </xf>
    <xf numFmtId="49" fontId="19" fillId="0" borderId="79" xfId="0" applyNumberFormat="1" applyFont="1" applyBorder="1" applyAlignment="1" applyProtection="1">
      <alignment horizontal="center"/>
      <protection locked="0"/>
    </xf>
    <xf numFmtId="166" fontId="19" fillId="0" borderId="79" xfId="0" applyNumberFormat="1" applyFont="1" applyBorder="1" applyAlignment="1" applyProtection="1">
      <alignment horizontal="center"/>
      <protection locked="0"/>
    </xf>
    <xf numFmtId="14" fontId="19" fillId="0" borderId="80" xfId="0" applyNumberFormat="1" applyFont="1" applyBorder="1" applyAlignment="1" applyProtection="1">
      <alignment horizontal="center"/>
      <protection locked="0"/>
    </xf>
    <xf numFmtId="1" fontId="22" fillId="0" borderId="81" xfId="0" applyNumberFormat="1" applyFont="1" applyBorder="1" applyAlignment="1" applyProtection="1">
      <alignment horizontal="center" vertical="center"/>
      <protection locked="0"/>
    </xf>
    <xf numFmtId="165" fontId="22" fillId="0" borderId="82" xfId="0" applyNumberFormat="1" applyFont="1" applyBorder="1" applyAlignment="1" applyProtection="1">
      <alignment horizontal="right"/>
      <protection locked="0"/>
    </xf>
    <xf numFmtId="49" fontId="22" fillId="0" borderId="82" xfId="0" applyNumberFormat="1" applyFont="1" applyBorder="1" applyAlignment="1" applyProtection="1">
      <alignment horizontal="center"/>
      <protection locked="0"/>
    </xf>
    <xf numFmtId="166" fontId="22" fillId="0" borderId="82" xfId="0" applyNumberFormat="1" applyFont="1" applyBorder="1" applyAlignment="1" applyProtection="1">
      <alignment horizontal="center"/>
      <protection locked="0"/>
    </xf>
    <xf numFmtId="14" fontId="22" fillId="0" borderId="83" xfId="0" applyNumberFormat="1" applyFont="1" applyBorder="1" applyAlignment="1" applyProtection="1">
      <alignment horizontal="center"/>
      <protection locked="0"/>
    </xf>
    <xf numFmtId="1" fontId="1" fillId="0" borderId="84" xfId="0" applyNumberFormat="1" applyFont="1" applyBorder="1" applyAlignment="1" applyProtection="1">
      <alignment horizontal="center" vertical="center"/>
      <protection locked="0"/>
    </xf>
    <xf numFmtId="2" fontId="1" fillId="0" borderId="78" xfId="0" applyNumberFormat="1" applyFont="1" applyBorder="1" applyAlignment="1" applyProtection="1">
      <alignment horizontal="center" vertical="center"/>
      <protection locked="0"/>
    </xf>
    <xf numFmtId="4" fontId="0" fillId="0" borderId="79" xfId="0" applyNumberFormat="1" applyBorder="1" applyAlignment="1">
      <alignment horizontal="right" vertical="center" wrapText="1"/>
    </xf>
    <xf numFmtId="49" fontId="0" fillId="0" borderId="79" xfId="0" applyNumberFormat="1" applyBorder="1" applyAlignment="1" applyProtection="1">
      <alignment horizontal="center"/>
      <protection locked="0"/>
    </xf>
    <xf numFmtId="14" fontId="0" fillId="0" borderId="79" xfId="0" applyNumberFormat="1" applyBorder="1" applyAlignment="1" applyProtection="1">
      <alignment horizontal="center" vertical="center" wrapText="1"/>
      <protection locked="0"/>
    </xf>
    <xf numFmtId="14" fontId="0" fillId="0" borderId="80" xfId="0" applyNumberFormat="1" applyBorder="1" applyAlignment="1" applyProtection="1">
      <alignment horizontal="center" vertical="center" wrapText="1"/>
      <protection locked="0"/>
    </xf>
    <xf numFmtId="0" fontId="17" fillId="0" borderId="85" xfId="0" applyFont="1" applyBorder="1" applyProtection="1">
      <protection locked="0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7" fillId="0" borderId="86" xfId="0" applyFont="1" applyBorder="1" applyProtection="1">
      <protection locked="0"/>
    </xf>
    <xf numFmtId="0" fontId="28" fillId="0" borderId="87" xfId="4" applyBorder="1" applyProtection="1">
      <protection locked="0"/>
    </xf>
    <xf numFmtId="0" fontId="28" fillId="0" borderId="87" xfId="4" applyBorder="1"/>
    <xf numFmtId="0" fontId="28" fillId="0" borderId="61" xfId="4" applyBorder="1" applyProtection="1">
      <protection locked="0"/>
    </xf>
    <xf numFmtId="0" fontId="28" fillId="0" borderId="86" xfId="4" applyBorder="1" applyProtection="1">
      <protection locked="0"/>
    </xf>
    <xf numFmtId="0" fontId="17" fillId="0" borderId="87" xfId="0" applyFont="1" applyBorder="1" applyProtection="1">
      <protection locked="0"/>
    </xf>
    <xf numFmtId="0" fontId="28" fillId="0" borderId="60" xfId="4" applyBorder="1"/>
    <xf numFmtId="0" fontId="0" fillId="0" borderId="88" xfId="0" applyBorder="1" applyAlignment="1" applyProtection="1">
      <alignment horizontal="left"/>
      <protection locked="0"/>
    </xf>
  </cellXfs>
  <cellStyles count="5">
    <cellStyle name="Lien hypertexte" xfId="4" builtinId="8"/>
    <cellStyle name="Milliers" xfId="1" builtinId="3"/>
    <cellStyle name="Monétaire" xfId="2" builtinId="4"/>
    <cellStyle name="Normal" xfId="0" builtinId="0"/>
    <cellStyle name="Pourcentage" xfId="3" builtinId="5"/>
  </cellStyles>
  <dxfs count="5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</font>
    </dxf>
    <dxf>
      <font>
        <b/>
        <i val="0"/>
        <color rgb="FFFF0000"/>
      </font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368</xdr:row>
      <xdr:rowOff>152400</xdr:rowOff>
    </xdr:from>
    <xdr:to>
      <xdr:col>4</xdr:col>
      <xdr:colOff>981075</xdr:colOff>
      <xdr:row>386</xdr:row>
      <xdr:rowOff>119676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04812D-184F-EBB6-B8F6-E207DE599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789300"/>
          <a:ext cx="4219575" cy="2881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247" Type="http://schemas.openxmlformats.org/officeDocument/2006/relationships/hyperlink" Target="mailto:lepretre.didier2@wanadoo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58" Type="http://schemas.openxmlformats.org/officeDocument/2006/relationships/hyperlink" Target="mailto:lepretre.didier2@wanadoo.fr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248" Type="http://schemas.openxmlformats.org/officeDocument/2006/relationships/hyperlink" Target="mailto:lepretre.didier2@wanadoo.fr" TargetMode="External"/><Relationship Id="rId12" Type="http://schemas.openxmlformats.org/officeDocument/2006/relationships/hyperlink" Target="mailto:mamclaire@free.fr" TargetMode="External"/><Relationship Id="rId33" Type="http://schemas.openxmlformats.org/officeDocument/2006/relationships/hyperlink" Target="mailto:toma1098@live.fr" TargetMode="External"/><Relationship Id="rId108" Type="http://schemas.openxmlformats.org/officeDocument/2006/relationships/hyperlink" Target="mailto:l.chauvelly@g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5" Type="http://schemas.openxmlformats.org/officeDocument/2006/relationships/hyperlink" Target="mailto:wwjd_oliv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61" Type="http://schemas.openxmlformats.org/officeDocument/2006/relationships/hyperlink" Target="mailto:vietdung0181@yahoo.com" TargetMode="External"/><Relationship Id="rId182" Type="http://schemas.openxmlformats.org/officeDocument/2006/relationships/hyperlink" Target="mailto:roger_emmanuel@hotmail.com" TargetMode="External"/><Relationship Id="rId217" Type="http://schemas.openxmlformats.org/officeDocument/2006/relationships/hyperlink" Target="mailto:hadrothibaut@gmail.com" TargetMode="External"/><Relationship Id="rId6" Type="http://schemas.openxmlformats.org/officeDocument/2006/relationships/hyperlink" Target="mailto:adeline.delannee@villiers-handball.fr" TargetMode="External"/><Relationship Id="rId238" Type="http://schemas.openxmlformats.org/officeDocument/2006/relationships/hyperlink" Target="mailto:club9478@hotmail.fr" TargetMode="External"/><Relationship Id="rId259" Type="http://schemas.openxmlformats.org/officeDocument/2006/relationships/hyperlink" Target="mailto:lepretre.didier2@wanad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35" Type="http://schemas.openxmlformats.org/officeDocument/2006/relationships/hyperlink" Target="mailto:clairesuard98@gmail.com" TargetMode="External"/><Relationship Id="rId151" Type="http://schemas.openxmlformats.org/officeDocument/2006/relationships/hyperlink" Target="mailto:sunyi.limet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2" Type="http://schemas.openxmlformats.org/officeDocument/2006/relationships/hyperlink" Target="mailto:jtesor84@gmail.com" TargetMode="External"/><Relationship Id="rId207" Type="http://schemas.openxmlformats.org/officeDocument/2006/relationships/hyperlink" Target="mailto:andreia-brandao@live.fr" TargetMode="External"/><Relationship Id="rId223" Type="http://schemas.openxmlformats.org/officeDocument/2006/relationships/hyperlink" Target="mailto:camille.romdhani@gmail.com" TargetMode="External"/><Relationship Id="rId228" Type="http://schemas.openxmlformats.org/officeDocument/2006/relationships/hyperlink" Target="mailto:Winirin@apogei94.net" TargetMode="External"/><Relationship Id="rId244" Type="http://schemas.openxmlformats.org/officeDocument/2006/relationships/hyperlink" Target="mailto:Winirin@apogei94.net" TargetMode="External"/><Relationship Id="rId249" Type="http://schemas.openxmlformats.org/officeDocument/2006/relationships/hyperlink" Target="mailto:lepretre.didier2@wanadoo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260" Type="http://schemas.openxmlformats.org/officeDocument/2006/relationships/hyperlink" Target="mailto:lepretre.didier2@wanadoo.fr" TargetMode="External"/><Relationship Id="rId265" Type="http://schemas.openxmlformats.org/officeDocument/2006/relationships/comments" Target="../comments1.xm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141" Type="http://schemas.openxmlformats.org/officeDocument/2006/relationships/hyperlink" Target="mailto:gregohand@gmail.com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3" Type="http://schemas.openxmlformats.org/officeDocument/2006/relationships/hyperlink" Target="mailto:doumbouya415@gmail.com" TargetMode="External"/><Relationship Id="rId218" Type="http://schemas.openxmlformats.org/officeDocument/2006/relationships/hyperlink" Target="mailto:petyameunier@gmail.com" TargetMode="External"/><Relationship Id="rId234" Type="http://schemas.openxmlformats.org/officeDocument/2006/relationships/hyperlink" Target="mailto:chehitdorsaf@outlook.fr" TargetMode="External"/><Relationship Id="rId239" Type="http://schemas.openxmlformats.org/officeDocument/2006/relationships/hyperlink" Target="mailto:jfmartin0911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50" Type="http://schemas.openxmlformats.org/officeDocument/2006/relationships/hyperlink" Target="mailto:lepretre.didier2@wanadoo.fr" TargetMode="External"/><Relationship Id="rId255" Type="http://schemas.openxmlformats.org/officeDocument/2006/relationships/hyperlink" Target="mailto:lepretre.didier2@wanadoo.fr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hyperlink" Target="mailto:juliedafonseca@yahoo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0" Type="http://schemas.openxmlformats.org/officeDocument/2006/relationships/hyperlink" Target="mailto:billelcheriet1711@gmail.com" TargetMode="External"/><Relationship Id="rId245" Type="http://schemas.openxmlformats.org/officeDocument/2006/relationships/hyperlink" Target="mailto:lepretre.didier2@wanadoo.fr" TargetMode="External"/><Relationship Id="rId261" Type="http://schemas.openxmlformats.org/officeDocument/2006/relationships/hyperlink" Target="mailto:lepretre.didier2@wanadoo.fr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189" Type="http://schemas.openxmlformats.org/officeDocument/2006/relationships/hyperlink" Target="mailto:jphi50@gmail.com" TargetMode="External"/><Relationship Id="rId219" Type="http://schemas.openxmlformats.org/officeDocument/2006/relationships/hyperlink" Target="mailto:mamadoucamara943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0" Type="http://schemas.openxmlformats.org/officeDocument/2006/relationships/hyperlink" Target="mailto:Winirin@apogei94.net" TargetMode="External"/><Relationship Id="rId235" Type="http://schemas.openxmlformats.org/officeDocument/2006/relationships/hyperlink" Target="mailto:Winirin@apogei94.net" TargetMode="External"/><Relationship Id="rId251" Type="http://schemas.openxmlformats.org/officeDocument/2006/relationships/hyperlink" Target="mailto:lepretre.didier2@wanadoo.fr" TargetMode="External"/><Relationship Id="rId256" Type="http://schemas.openxmlformats.org/officeDocument/2006/relationships/hyperlink" Target="mailto:lepretre.didier2@wanadoo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79" Type="http://schemas.openxmlformats.org/officeDocument/2006/relationships/hyperlink" Target="mailto:yannicklazaroff@hotmail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0" Type="http://schemas.openxmlformats.org/officeDocument/2006/relationships/hyperlink" Target="mailto:clarisse.louane@gmail.com" TargetMode="External"/><Relationship Id="rId225" Type="http://schemas.openxmlformats.org/officeDocument/2006/relationships/hyperlink" Target="mailto:valerie.dubu@wanadoo.fr" TargetMode="External"/><Relationship Id="rId241" Type="http://schemas.openxmlformats.org/officeDocument/2006/relationships/hyperlink" Target="mailto:hssipouo@yahoo.fr" TargetMode="External"/><Relationship Id="rId246" Type="http://schemas.openxmlformats.org/officeDocument/2006/relationships/hyperlink" Target="mailto:lepretre.didier2@wanadoo.fr" TargetMode="Externa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262" Type="http://schemas.openxmlformats.org/officeDocument/2006/relationships/printerSettings" Target="../printerSettings/printerSettings1.bin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48" Type="http://schemas.openxmlformats.org/officeDocument/2006/relationships/hyperlink" Target="mailto:mlle.andreamamie@gmail.com" TargetMode="External"/><Relationship Id="rId164" Type="http://schemas.openxmlformats.org/officeDocument/2006/relationships/hyperlink" Target="mailto:audrian.hector@hotmail.com" TargetMode="External"/><Relationship Id="rId169" Type="http://schemas.openxmlformats.org/officeDocument/2006/relationships/hyperlink" Target="mailto:bouchet.julien.pro@g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57" Type="http://schemas.openxmlformats.org/officeDocument/2006/relationships/hyperlink" Target="mailto:lepretre.didier2@wanadoo.fr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252" Type="http://schemas.openxmlformats.org/officeDocument/2006/relationships/hyperlink" Target="mailto:lepretre.didier2@wanadoo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hyperlink" Target="mailto:mickaelrodrigues88@hotmail.com" TargetMode="External"/><Relationship Id="rId263" Type="http://schemas.openxmlformats.org/officeDocument/2006/relationships/drawing" Target="../drawings/drawing1.xml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53" Type="http://schemas.openxmlformats.org/officeDocument/2006/relationships/hyperlink" Target="mailto:lepretre.didier2@wanadoo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hyperlink" Target="mailto:jpmistru@free.fr" TargetMode="External"/><Relationship Id="rId264" Type="http://schemas.openxmlformats.org/officeDocument/2006/relationships/vmlDrawing" Target="../drawings/vmlDrawing1.vml"/><Relationship Id="rId17" Type="http://schemas.openxmlformats.org/officeDocument/2006/relationships/hyperlink" Target="mailto:cindy.martinvalet@gmail.com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24" Type="http://schemas.openxmlformats.org/officeDocument/2006/relationships/hyperlink" Target="mailto:lindsay-beverly@hotmail.com" TargetMode="External"/><Relationship Id="rId70" Type="http://schemas.openxmlformats.org/officeDocument/2006/relationships/hyperlink" Target="mailto:duplouys.sacha05@gmail.com" TargetMode="External"/><Relationship Id="rId91" Type="http://schemas.openxmlformats.org/officeDocument/2006/relationships/hyperlink" Target="mailto:bakarysako8@yahoo.fr" TargetMode="External"/><Relationship Id="rId145" Type="http://schemas.openxmlformats.org/officeDocument/2006/relationships/hyperlink" Target="mailto:seldabelloin@gmail.com" TargetMode="External"/><Relationship Id="rId166" Type="http://schemas.openxmlformats.org/officeDocument/2006/relationships/hyperlink" Target="mailto:carolinemartin372@hotmail.com" TargetMode="External"/><Relationship Id="rId187" Type="http://schemas.openxmlformats.org/officeDocument/2006/relationships/hyperlink" Target="mailto:oumaissa@outlook.com" TargetMode="External"/><Relationship Id="rId1" Type="http://schemas.openxmlformats.org/officeDocument/2006/relationships/hyperlink" Target="mailto:peggy.flamand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54" Type="http://schemas.openxmlformats.org/officeDocument/2006/relationships/hyperlink" Target="mailto:lepretre.didier2@wanadoo.f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63" Type="http://schemas.openxmlformats.org/officeDocument/2006/relationships/hyperlink" Target="mailto:fabrice-et-stephanie@sfr.fr" TargetMode="External"/><Relationship Id="rId84" Type="http://schemas.openxmlformats.org/officeDocument/2006/relationships/hyperlink" Target="mailto:bakariyoussoufa0@gmail.com" TargetMode="External"/><Relationship Id="rId138" Type="http://schemas.openxmlformats.org/officeDocument/2006/relationships/hyperlink" Target="mailto:andreia-brandao@live.fr" TargetMode="External"/><Relationship Id="rId159" Type="http://schemas.openxmlformats.org/officeDocument/2006/relationships/hyperlink" Target="mailto:adrien94350clauzel@gmail.com" TargetMode="External"/><Relationship Id="rId170" Type="http://schemas.openxmlformats.org/officeDocument/2006/relationships/hyperlink" Target="mailto:patrick_gomes@hotmail.fr" TargetMode="External"/><Relationship Id="rId191" Type="http://schemas.openxmlformats.org/officeDocument/2006/relationships/hyperlink" Target="mailto:alinekordahi@yahoo.fr" TargetMode="External"/><Relationship Id="rId205" Type="http://schemas.openxmlformats.org/officeDocument/2006/relationships/hyperlink" Target="mailto:puech.loic@gmail.com" TargetMode="External"/><Relationship Id="rId226" Type="http://schemas.openxmlformats.org/officeDocument/2006/relationships/hyperlink" Target="mailto:daniel.lor@gmail.com" TargetMode="External"/><Relationship Id="rId247" Type="http://schemas.openxmlformats.org/officeDocument/2006/relationships/vmlDrawing" Target="../drawings/vmlDrawing2.vm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53" Type="http://schemas.openxmlformats.org/officeDocument/2006/relationships/hyperlink" Target="mailto:ade.delannee@gmail.com" TargetMode="External"/><Relationship Id="rId74" Type="http://schemas.openxmlformats.org/officeDocument/2006/relationships/hyperlink" Target="mailto:wwjd_oliv@yahoo.fr" TargetMode="External"/><Relationship Id="rId128" Type="http://schemas.openxmlformats.org/officeDocument/2006/relationships/hyperlink" Target="mailto:baldenene26@yahoo.fr" TargetMode="External"/><Relationship Id="rId149" Type="http://schemas.openxmlformats.org/officeDocument/2006/relationships/hyperlink" Target="mailto:kim.l1@free.fr" TargetMode="External"/><Relationship Id="rId5" Type="http://schemas.openxmlformats.org/officeDocument/2006/relationships/hyperlink" Target="mailto:jocelyne.gameiro@villiers-handball.fr" TargetMode="External"/><Relationship Id="rId95" Type="http://schemas.openxmlformats.org/officeDocument/2006/relationships/hyperlink" Target="mailto:camus_laurence@yahoo.fr" TargetMode="External"/><Relationship Id="rId160" Type="http://schemas.openxmlformats.org/officeDocument/2006/relationships/hyperlink" Target="mailto:abdillahsoundi@hotmail.fr" TargetMode="External"/><Relationship Id="rId181" Type="http://schemas.openxmlformats.org/officeDocument/2006/relationships/hyperlink" Target="mailto:jerome.carabajal@gmail.com" TargetMode="External"/><Relationship Id="rId216" Type="http://schemas.openxmlformats.org/officeDocument/2006/relationships/hyperlink" Target="mailto:djyahiaoui94@gmail.com" TargetMode="External"/><Relationship Id="rId237" Type="http://schemas.openxmlformats.org/officeDocument/2006/relationships/hyperlink" Target="mailto:vioricacret@gmail.com" TargetMode="External"/><Relationship Id="rId22" Type="http://schemas.openxmlformats.org/officeDocument/2006/relationships/hyperlink" Target="mailto:philistinbeatrice@gmail.com" TargetMode="External"/><Relationship Id="rId43" Type="http://schemas.openxmlformats.org/officeDocument/2006/relationships/hyperlink" Target="mailto:hatoumad2arra@gmail.com" TargetMode="External"/><Relationship Id="rId64" Type="http://schemas.openxmlformats.org/officeDocument/2006/relationships/hyperlink" Target="mailto:claire.darcq@newellco@com" TargetMode="External"/><Relationship Id="rId118" Type="http://schemas.openxmlformats.org/officeDocument/2006/relationships/hyperlink" Target="mailto:o_caillat@yahoo.fr" TargetMode="External"/><Relationship Id="rId139" Type="http://schemas.openxmlformats.org/officeDocument/2006/relationships/hyperlink" Target="mailto:wwjd_oliv@yahoo.fr" TargetMode="External"/><Relationship Id="rId85" Type="http://schemas.openxmlformats.org/officeDocument/2006/relationships/hyperlink" Target="mailto:philistinbeatrice@gmail.com" TargetMode="External"/><Relationship Id="rId150" Type="http://schemas.openxmlformats.org/officeDocument/2006/relationships/hyperlink" Target="mailto:chanez30122011@hotmail.fr" TargetMode="External"/><Relationship Id="rId171" Type="http://schemas.openxmlformats.org/officeDocument/2006/relationships/hyperlink" Target="mailto:ayinoudiney@gmail.com" TargetMode="External"/><Relationship Id="rId192" Type="http://schemas.openxmlformats.org/officeDocument/2006/relationships/hyperlink" Target="mailto:moinadrc@gmail.com" TargetMode="External"/><Relationship Id="rId206" Type="http://schemas.openxmlformats.org/officeDocument/2006/relationships/hyperlink" Target="mailto:couvreur.axelle@gmail.com" TargetMode="External"/><Relationship Id="rId227" Type="http://schemas.openxmlformats.org/officeDocument/2006/relationships/hyperlink" Target="mailto:Winirin@apogei94.net" TargetMode="External"/><Relationship Id="rId248" Type="http://schemas.openxmlformats.org/officeDocument/2006/relationships/comments" Target="../comments2.xm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hyperlink" Target="mailto:christine.dematos@hotmail.com" TargetMode="External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40" Type="http://schemas.openxmlformats.org/officeDocument/2006/relationships/hyperlink" Target="mailto:doumbouya415@gmail.com" TargetMode="External"/><Relationship Id="rId145" Type="http://schemas.openxmlformats.org/officeDocument/2006/relationships/hyperlink" Target="mailto:seldabelloin@gmail.com" TargetMode="External"/><Relationship Id="rId161" Type="http://schemas.openxmlformats.org/officeDocument/2006/relationships/hyperlink" Target="mailto:vietdung0181@yahoo.com" TargetMode="External"/><Relationship Id="rId166" Type="http://schemas.openxmlformats.org/officeDocument/2006/relationships/hyperlink" Target="mailto:carolinemartin372@hotmail.com" TargetMode="External"/><Relationship Id="rId182" Type="http://schemas.openxmlformats.org/officeDocument/2006/relationships/hyperlink" Target="mailto:roger_emmanuel@hotmail.com" TargetMode="External"/><Relationship Id="rId187" Type="http://schemas.openxmlformats.org/officeDocument/2006/relationships/hyperlink" Target="mailto:oumaissa@outlook.com" TargetMode="External"/><Relationship Id="rId217" Type="http://schemas.openxmlformats.org/officeDocument/2006/relationships/hyperlink" Target="mailto:hadrothibaut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12" Type="http://schemas.openxmlformats.org/officeDocument/2006/relationships/hyperlink" Target="mailto:derueda.antoine@gmail.com" TargetMode="External"/><Relationship Id="rId233" Type="http://schemas.openxmlformats.org/officeDocument/2006/relationships/hyperlink" Target="mailto:ssambake@hotmail.com" TargetMode="External"/><Relationship Id="rId238" Type="http://schemas.openxmlformats.org/officeDocument/2006/relationships/hyperlink" Target="mailto:club9478@hotmai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hyperlink" Target="mailto:maissakerkouche067@gmail.com" TargetMode="External"/><Relationship Id="rId135" Type="http://schemas.openxmlformats.org/officeDocument/2006/relationships/hyperlink" Target="mailto:clairesuard98@gmail.com" TargetMode="External"/><Relationship Id="rId151" Type="http://schemas.openxmlformats.org/officeDocument/2006/relationships/hyperlink" Target="mailto:sunyi.limet@gmail.com" TargetMode="External"/><Relationship Id="rId156" Type="http://schemas.openxmlformats.org/officeDocument/2006/relationships/hyperlink" Target="mailto:christine.dematos@hotmail.com" TargetMode="External"/><Relationship Id="rId177" Type="http://schemas.openxmlformats.org/officeDocument/2006/relationships/hyperlink" Target="mailto:viallelaura@gmail.com" TargetMode="External"/><Relationship Id="rId198" Type="http://schemas.openxmlformats.org/officeDocument/2006/relationships/hyperlink" Target="mailto:jennyferlebihan@orange.fr" TargetMode="External"/><Relationship Id="rId172" Type="http://schemas.openxmlformats.org/officeDocument/2006/relationships/hyperlink" Target="mailto:stephan.joulageix@orange.fr" TargetMode="External"/><Relationship Id="rId193" Type="http://schemas.openxmlformats.org/officeDocument/2006/relationships/hyperlink" Target="mailto:gregory.besancon@gmail.com" TargetMode="External"/><Relationship Id="rId202" Type="http://schemas.openxmlformats.org/officeDocument/2006/relationships/hyperlink" Target="mailto:jtesor84@gmail.com" TargetMode="External"/><Relationship Id="rId207" Type="http://schemas.openxmlformats.org/officeDocument/2006/relationships/hyperlink" Target="mailto:andreia-brandao@live.fr" TargetMode="External"/><Relationship Id="rId223" Type="http://schemas.openxmlformats.org/officeDocument/2006/relationships/hyperlink" Target="mailto:camille.romdhani@gmail.com" TargetMode="External"/><Relationship Id="rId228" Type="http://schemas.openxmlformats.org/officeDocument/2006/relationships/hyperlink" Target="mailto:Winirin@apogei94.net" TargetMode="External"/><Relationship Id="rId244" Type="http://schemas.openxmlformats.org/officeDocument/2006/relationships/hyperlink" Target="mailto:Winirin@apogei94.net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141" Type="http://schemas.openxmlformats.org/officeDocument/2006/relationships/hyperlink" Target="mailto:gregohand@gmail.com" TargetMode="External"/><Relationship Id="rId146" Type="http://schemas.openxmlformats.org/officeDocument/2006/relationships/hyperlink" Target="mailto:estelle.guimbert@hotmail.fr" TargetMode="External"/><Relationship Id="rId167" Type="http://schemas.openxmlformats.org/officeDocument/2006/relationships/hyperlink" Target="mailto:marianne.martin@free.fr" TargetMode="External"/><Relationship Id="rId188" Type="http://schemas.openxmlformats.org/officeDocument/2006/relationships/hyperlink" Target="mailto:jerbi1580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162" Type="http://schemas.openxmlformats.org/officeDocument/2006/relationships/hyperlink" Target="mailto:killianguibert530@gmail.com" TargetMode="External"/><Relationship Id="rId183" Type="http://schemas.openxmlformats.org/officeDocument/2006/relationships/hyperlink" Target="mailto:philippe.bana@gmail.com" TargetMode="External"/><Relationship Id="rId213" Type="http://schemas.openxmlformats.org/officeDocument/2006/relationships/hyperlink" Target="mailto:doumbouya415@gmail.com" TargetMode="External"/><Relationship Id="rId218" Type="http://schemas.openxmlformats.org/officeDocument/2006/relationships/hyperlink" Target="mailto:petyameunier@gmail.com" TargetMode="External"/><Relationship Id="rId234" Type="http://schemas.openxmlformats.org/officeDocument/2006/relationships/hyperlink" Target="mailto:chehitdorsaf@outlook.fr" TargetMode="External"/><Relationship Id="rId239" Type="http://schemas.openxmlformats.org/officeDocument/2006/relationships/hyperlink" Target="mailto:jfmartin0911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hyperlink" Target="mailto:juliedafonseca@yahoo.fr" TargetMode="External"/><Relationship Id="rId136" Type="http://schemas.openxmlformats.org/officeDocument/2006/relationships/hyperlink" Target="mailto:meraz_yasmina@yahoo.fr" TargetMode="External"/><Relationship Id="rId157" Type="http://schemas.openxmlformats.org/officeDocument/2006/relationships/hyperlink" Target="mailto:florianluce4@gmail.com" TargetMode="External"/><Relationship Id="rId178" Type="http://schemas.openxmlformats.org/officeDocument/2006/relationships/hyperlink" Target="mailto:melaniebana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52" Type="http://schemas.openxmlformats.org/officeDocument/2006/relationships/hyperlink" Target="mailto:delphine_michaut@hotmail.com" TargetMode="External"/><Relationship Id="rId173" Type="http://schemas.openxmlformats.org/officeDocument/2006/relationships/hyperlink" Target="mailto:lydia.docarmo@gmail.com" TargetMode="External"/><Relationship Id="rId194" Type="http://schemas.openxmlformats.org/officeDocument/2006/relationships/hyperlink" Target="mailto:aramla392@gmail.com" TargetMode="External"/><Relationship Id="rId199" Type="http://schemas.openxmlformats.org/officeDocument/2006/relationships/hyperlink" Target="mailto:naouelhamad@gmail.com" TargetMode="External"/><Relationship Id="rId203" Type="http://schemas.openxmlformats.org/officeDocument/2006/relationships/hyperlink" Target="mailto:pinsard.l@gmail.com" TargetMode="External"/><Relationship Id="rId208" Type="http://schemas.openxmlformats.org/officeDocument/2006/relationships/hyperlink" Target="mailto:clarisse.louane@gmail.com" TargetMode="External"/><Relationship Id="rId229" Type="http://schemas.openxmlformats.org/officeDocument/2006/relationships/hyperlink" Target="mailto:Winirin@apogei94.net" TargetMode="External"/><Relationship Id="rId19" Type="http://schemas.openxmlformats.org/officeDocument/2006/relationships/hyperlink" Target="mailto:v.bobard@gmail.com" TargetMode="External"/><Relationship Id="rId224" Type="http://schemas.openxmlformats.org/officeDocument/2006/relationships/hyperlink" Target="mailto:arnaud.descharne@outlook.com" TargetMode="External"/><Relationship Id="rId240" Type="http://schemas.openxmlformats.org/officeDocument/2006/relationships/hyperlink" Target="mailto:billelcheriet1711@gmail.com" TargetMode="External"/><Relationship Id="rId245" Type="http://schemas.openxmlformats.org/officeDocument/2006/relationships/hyperlink" Target="mailto:lepretre.didier2@wanadoo.fr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147" Type="http://schemas.openxmlformats.org/officeDocument/2006/relationships/hyperlink" Target="mailto:anais.goupil93@gmail.com" TargetMode="External"/><Relationship Id="rId168" Type="http://schemas.openxmlformats.org/officeDocument/2006/relationships/hyperlink" Target="mailto:alexandre.axel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142" Type="http://schemas.openxmlformats.org/officeDocument/2006/relationships/hyperlink" Target="mailto:camille.romdhani@gmail.com" TargetMode="External"/><Relationship Id="rId163" Type="http://schemas.openxmlformats.org/officeDocument/2006/relationships/hyperlink" Target="mailto:ceine.marie@cnda.juradm.fr" TargetMode="External"/><Relationship Id="rId184" Type="http://schemas.openxmlformats.org/officeDocument/2006/relationships/hyperlink" Target="mailto:nicolas.malcurat@sfr.fr" TargetMode="External"/><Relationship Id="rId189" Type="http://schemas.openxmlformats.org/officeDocument/2006/relationships/hyperlink" Target="mailto:jphi50@gmail.com" TargetMode="External"/><Relationship Id="rId219" Type="http://schemas.openxmlformats.org/officeDocument/2006/relationships/hyperlink" Target="mailto:mamadoucamara94350@gmail.com" TargetMode="External"/><Relationship Id="rId3" Type="http://schemas.openxmlformats.org/officeDocument/2006/relationships/hyperlink" Target="mailto:cedric.derueda@villiers-handball.fr" TargetMode="External"/><Relationship Id="rId214" Type="http://schemas.openxmlformats.org/officeDocument/2006/relationships/hyperlink" Target="mailto:DELPHINE.BONARDI@GMAIL.COM" TargetMode="External"/><Relationship Id="rId230" Type="http://schemas.openxmlformats.org/officeDocument/2006/relationships/hyperlink" Target="mailto:Winirin@apogei94.net" TargetMode="External"/><Relationship Id="rId235" Type="http://schemas.openxmlformats.org/officeDocument/2006/relationships/hyperlink" Target="mailto:Winirin@apogei94.net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137" Type="http://schemas.openxmlformats.org/officeDocument/2006/relationships/hyperlink" Target="mailto:adelsorolo@gmail.com" TargetMode="External"/><Relationship Id="rId158" Type="http://schemas.openxmlformats.org/officeDocument/2006/relationships/hyperlink" Target="mailto:gagohohane7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hyperlink" Target="mailto:paulajerome@yahoo.fr" TargetMode="External"/><Relationship Id="rId153" Type="http://schemas.openxmlformats.org/officeDocument/2006/relationships/hyperlink" Target="mailto:sabrimiledi12@gmail.com" TargetMode="External"/><Relationship Id="rId174" Type="http://schemas.openxmlformats.org/officeDocument/2006/relationships/hyperlink" Target="mailto:juliedafonseca@yahoo.fr" TargetMode="External"/><Relationship Id="rId179" Type="http://schemas.openxmlformats.org/officeDocument/2006/relationships/hyperlink" Target="mailto:yannicklazaroff@hotmail.fr" TargetMode="External"/><Relationship Id="rId195" Type="http://schemas.openxmlformats.org/officeDocument/2006/relationships/hyperlink" Target="mailto:amir28bouaicha@gmail.com" TargetMode="External"/><Relationship Id="rId209" Type="http://schemas.openxmlformats.org/officeDocument/2006/relationships/hyperlink" Target="mailto:moussa.nadra@yahoo.com" TargetMode="External"/><Relationship Id="rId190" Type="http://schemas.openxmlformats.org/officeDocument/2006/relationships/hyperlink" Target="mailto:epasquier11@hotmail.com" TargetMode="External"/><Relationship Id="rId204" Type="http://schemas.openxmlformats.org/officeDocument/2006/relationships/hyperlink" Target="mailto:melanie0411@me.com" TargetMode="External"/><Relationship Id="rId220" Type="http://schemas.openxmlformats.org/officeDocument/2006/relationships/hyperlink" Target="mailto:clarisse.louane@gmail.com" TargetMode="External"/><Relationship Id="rId225" Type="http://schemas.openxmlformats.org/officeDocument/2006/relationships/hyperlink" Target="mailto:valerie.dubu@wanadoo.fr" TargetMode="External"/><Relationship Id="rId241" Type="http://schemas.openxmlformats.org/officeDocument/2006/relationships/hyperlink" Target="mailto:hssipouo@yahoo.fr" TargetMode="External"/><Relationship Id="rId246" Type="http://schemas.openxmlformats.org/officeDocument/2006/relationships/printerSettings" Target="../printerSettings/printerSettings2.bin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43" Type="http://schemas.openxmlformats.org/officeDocument/2006/relationships/hyperlink" Target="mailto:alimzemounia@gmail.com" TargetMode="External"/><Relationship Id="rId148" Type="http://schemas.openxmlformats.org/officeDocument/2006/relationships/hyperlink" Target="mailto:mlle.andreamamie@gmail.com" TargetMode="External"/><Relationship Id="rId164" Type="http://schemas.openxmlformats.org/officeDocument/2006/relationships/hyperlink" Target="mailto:audrian.hector@hotmail.com" TargetMode="External"/><Relationship Id="rId169" Type="http://schemas.openxmlformats.org/officeDocument/2006/relationships/hyperlink" Target="mailto:bouchet.julien.pro@gmail.com" TargetMode="External"/><Relationship Id="rId185" Type="http://schemas.openxmlformats.org/officeDocument/2006/relationships/hyperlink" Target="mailto:bigaderne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80" Type="http://schemas.openxmlformats.org/officeDocument/2006/relationships/hyperlink" Target="mailto:lo21_vll@yahoo.fr" TargetMode="External"/><Relationship Id="rId210" Type="http://schemas.openxmlformats.org/officeDocument/2006/relationships/hyperlink" Target="mailto:chabot.allison@gmail.com" TargetMode="External"/><Relationship Id="rId215" Type="http://schemas.openxmlformats.org/officeDocument/2006/relationships/hyperlink" Target="mailto:fdjnono@gmail.com" TargetMode="External"/><Relationship Id="rId236" Type="http://schemas.openxmlformats.org/officeDocument/2006/relationships/hyperlink" Target="mailto:ghidouche.lai@gmail.com" TargetMode="External"/><Relationship Id="rId26" Type="http://schemas.openxmlformats.org/officeDocument/2006/relationships/hyperlink" Target="mailto:g.porsan2004@gmail.com" TargetMode="External"/><Relationship Id="rId231" Type="http://schemas.openxmlformats.org/officeDocument/2006/relationships/hyperlink" Target="mailto:estelle.guimbert@hotmail.fr" TargetMode="External"/><Relationship Id="rId47" Type="http://schemas.openxmlformats.org/officeDocument/2006/relationships/hyperlink" Target="mailto:diabou94@gmail.comgmail.com" TargetMode="External"/><Relationship Id="rId68" Type="http://schemas.openxmlformats.org/officeDocument/2006/relationships/hyperlink" Target="mailto:syllaun@hotmail.fr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33" Type="http://schemas.openxmlformats.org/officeDocument/2006/relationships/hyperlink" Target="mailto:fg2008@hotmail.fr" TargetMode="External"/><Relationship Id="rId154" Type="http://schemas.openxmlformats.org/officeDocument/2006/relationships/hyperlink" Target="mailto:elodie.holder@hotmail.fr" TargetMode="External"/><Relationship Id="rId175" Type="http://schemas.openxmlformats.org/officeDocument/2006/relationships/hyperlink" Target="mailto:priscoute94@gmail.com" TargetMode="External"/><Relationship Id="rId196" Type="http://schemas.openxmlformats.org/officeDocument/2006/relationships/hyperlink" Target="mailto:hoffmann.marielle@laposte.net" TargetMode="External"/><Relationship Id="rId200" Type="http://schemas.openxmlformats.org/officeDocument/2006/relationships/hyperlink" Target="mailto:arnold.larochelle@gmail.com" TargetMode="External"/><Relationship Id="rId16" Type="http://schemas.openxmlformats.org/officeDocument/2006/relationships/hyperlink" Target="mailto:angel_thomas@hotmail.fr" TargetMode="External"/><Relationship Id="rId221" Type="http://schemas.openxmlformats.org/officeDocument/2006/relationships/hyperlink" Target="mailto:maxime.fournier@hotmail.fr" TargetMode="External"/><Relationship Id="rId242" Type="http://schemas.openxmlformats.org/officeDocument/2006/relationships/hyperlink" Target="mailto:mickaelrodrigues88@hotmail.com" TargetMode="External"/><Relationship Id="rId37" Type="http://schemas.openxmlformats.org/officeDocument/2006/relationships/hyperlink" Target="mailto:katebox59@yahoo.fr" TargetMode="External"/><Relationship Id="rId58" Type="http://schemas.openxmlformats.org/officeDocument/2006/relationships/hyperlink" Target="mailto:melissa.rauna@gmail.com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44" Type="http://schemas.openxmlformats.org/officeDocument/2006/relationships/hyperlink" Target="mailto:yponchateau@gmail.com" TargetMode="External"/><Relationship Id="rId90" Type="http://schemas.openxmlformats.org/officeDocument/2006/relationships/hyperlink" Target="mailto:syl.van@dbmail.com" TargetMode="External"/><Relationship Id="rId165" Type="http://schemas.openxmlformats.org/officeDocument/2006/relationships/hyperlink" Target="mailto:laurannehector@gmail.com" TargetMode="External"/><Relationship Id="rId186" Type="http://schemas.openxmlformats.org/officeDocument/2006/relationships/hyperlink" Target="mailto:hoffmann.marielle@laposte.net" TargetMode="External"/><Relationship Id="rId211" Type="http://schemas.openxmlformats.org/officeDocument/2006/relationships/hyperlink" Target="mailto:eric.pasturel@gmail.com" TargetMode="External"/><Relationship Id="rId232" Type="http://schemas.openxmlformats.org/officeDocument/2006/relationships/hyperlink" Target="mailto:adrien-debonniere@hotmail.fr" TargetMode="External"/><Relationship Id="rId27" Type="http://schemas.openxmlformats.org/officeDocument/2006/relationships/hyperlink" Target="mailto:djyahiaoui94@gmail.com" TargetMode="External"/><Relationship Id="rId48" Type="http://schemas.openxmlformats.org/officeDocument/2006/relationships/hyperlink" Target="mailto:delphine.bellard@gmail.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34" Type="http://schemas.openxmlformats.org/officeDocument/2006/relationships/hyperlink" Target="mailto:benoistmailys1@gmail.com" TargetMode="External"/><Relationship Id="rId80" Type="http://schemas.openxmlformats.org/officeDocument/2006/relationships/hyperlink" Target="mailto:laurent.foucat@gmail.com" TargetMode="External"/><Relationship Id="rId155" Type="http://schemas.openxmlformats.org/officeDocument/2006/relationships/hyperlink" Target="mailto:arthur.cousin56@gmail.com" TargetMode="External"/><Relationship Id="rId176" Type="http://schemas.openxmlformats.org/officeDocument/2006/relationships/hyperlink" Target="mailto:meraz_yasmina@yahoo.fr" TargetMode="External"/><Relationship Id="rId197" Type="http://schemas.openxmlformats.org/officeDocument/2006/relationships/hyperlink" Target="mailto:benjamingruson@hotmail.com" TargetMode="External"/><Relationship Id="rId201" Type="http://schemas.openxmlformats.org/officeDocument/2006/relationships/hyperlink" Target="mailto:noemiepeixoto@hotmail.com" TargetMode="External"/><Relationship Id="rId222" Type="http://schemas.openxmlformats.org/officeDocument/2006/relationships/hyperlink" Target="mailto:lepretre.didier2@wanadoo.fr" TargetMode="External"/><Relationship Id="rId243" Type="http://schemas.openxmlformats.org/officeDocument/2006/relationships/hyperlink" Target="mailto:jpmistru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7"/>
  <sheetViews>
    <sheetView tabSelected="1" zoomScaleNormal="10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AH19" sqref="AH19"/>
    </sheetView>
  </sheetViews>
  <sheetFormatPr baseColWidth="10" defaultColWidth="9.140625" defaultRowHeight="12.75" x14ac:dyDescent="0.2"/>
  <cols>
    <col min="1" max="1" width="5.42578125" style="4" customWidth="1"/>
    <col min="2" max="2" width="12.7109375" style="4" customWidth="1"/>
    <col min="3" max="3" width="8.28515625" style="4" customWidth="1"/>
    <col min="4" max="4" width="22.140625" style="6" bestFit="1" customWidth="1"/>
    <col min="5" max="5" width="15.7109375" style="87" customWidth="1"/>
    <col min="6" max="6" width="13.28515625" style="4" customWidth="1"/>
    <col min="7" max="7" width="10.42578125" style="7" customWidth="1"/>
    <col min="8" max="8" width="10.28515625" style="6" customWidth="1"/>
    <col min="9" max="9" width="9.7109375" style="7" customWidth="1"/>
    <col min="10" max="10" width="18.28515625" style="4" customWidth="1"/>
    <col min="11" max="11" width="12.140625" style="4" customWidth="1"/>
    <col min="12" max="12" width="11" style="4" customWidth="1"/>
    <col min="13" max="13" width="12.7109375" style="38" customWidth="1"/>
    <col min="14" max="14" width="9.7109375" style="39" customWidth="1"/>
    <col min="15" max="15" width="11.7109375" style="39" customWidth="1"/>
    <col min="16" max="16" width="12.140625" style="39" bestFit="1" customWidth="1"/>
    <col min="17" max="17" width="10.7109375" style="39" customWidth="1"/>
    <col min="18" max="18" width="12.7109375" style="169" customWidth="1"/>
    <col min="19" max="19" width="9.7109375" style="168" customWidth="1"/>
    <col min="20" max="20" width="11.7109375" style="168" customWidth="1"/>
    <col min="21" max="21" width="12.7109375" style="168" bestFit="1" customWidth="1"/>
    <col min="22" max="22" width="10.7109375" style="168" customWidth="1"/>
    <col min="23" max="23" width="12.7109375" style="203" customWidth="1"/>
    <col min="24" max="24" width="9.7109375" style="202" customWidth="1"/>
    <col min="25" max="25" width="11.7109375" style="202" customWidth="1"/>
    <col min="26" max="26" width="9.7109375" style="202" customWidth="1"/>
    <col min="27" max="27" width="10.7109375" style="202" customWidth="1"/>
    <col min="28" max="28" width="8" style="7" bestFit="1" customWidth="1"/>
    <col min="29" max="29" width="8.42578125" style="5" customWidth="1"/>
    <col min="30" max="30" width="10.140625" style="4" customWidth="1"/>
    <col min="31" max="31" width="11.7109375" style="5" customWidth="1"/>
    <col min="32" max="32" width="10.7109375" style="4" customWidth="1"/>
    <col min="33" max="33" width="15.42578125" style="4" customWidth="1"/>
    <col min="34" max="36" width="35.42578125" style="217" customWidth="1"/>
  </cols>
  <sheetData>
    <row r="1" spans="1:36" s="1" customFormat="1" x14ac:dyDescent="0.2">
      <c r="A1" s="66" t="s">
        <v>0</v>
      </c>
      <c r="B1" s="67" t="s">
        <v>17</v>
      </c>
      <c r="C1" s="68" t="s">
        <v>1</v>
      </c>
      <c r="D1" s="68" t="s">
        <v>35</v>
      </c>
      <c r="E1" s="68" t="s">
        <v>36</v>
      </c>
      <c r="F1" s="68" t="s">
        <v>26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31</v>
      </c>
      <c r="L1" s="71" t="s">
        <v>33</v>
      </c>
      <c r="M1" s="266" t="s">
        <v>21</v>
      </c>
      <c r="N1" s="267"/>
      <c r="O1" s="267"/>
      <c r="P1" s="267"/>
      <c r="Q1" s="268"/>
      <c r="R1" s="269" t="s">
        <v>22</v>
      </c>
      <c r="S1" s="270"/>
      <c r="T1" s="270"/>
      <c r="U1" s="270"/>
      <c r="V1" s="271"/>
      <c r="W1" s="272" t="s">
        <v>23</v>
      </c>
      <c r="X1" s="273"/>
      <c r="Y1" s="273"/>
      <c r="Z1" s="273"/>
      <c r="AA1" s="274"/>
      <c r="AB1" s="29" t="s">
        <v>4</v>
      </c>
      <c r="AC1" s="275" t="s">
        <v>5</v>
      </c>
      <c r="AD1" s="276"/>
      <c r="AE1" s="276"/>
      <c r="AF1" s="276"/>
      <c r="AG1" s="277"/>
      <c r="AH1" s="215" t="s">
        <v>332</v>
      </c>
      <c r="AI1" s="215" t="s">
        <v>330</v>
      </c>
      <c r="AJ1" s="215" t="s">
        <v>328</v>
      </c>
    </row>
    <row r="2" spans="1:36" s="1" customFormat="1" ht="13.5" thickBot="1" x14ac:dyDescent="0.25">
      <c r="A2" s="72"/>
      <c r="B2" s="73" t="s">
        <v>37</v>
      </c>
      <c r="C2" s="74"/>
      <c r="D2" s="74"/>
      <c r="E2" s="75"/>
      <c r="F2" s="74" t="s">
        <v>2</v>
      </c>
      <c r="G2" s="76" t="s">
        <v>27</v>
      </c>
      <c r="H2" s="77"/>
      <c r="I2" s="76" t="s">
        <v>28</v>
      </c>
      <c r="J2" s="73" t="s">
        <v>30</v>
      </c>
      <c r="K2" s="73" t="s">
        <v>32</v>
      </c>
      <c r="L2" s="78" t="s">
        <v>34</v>
      </c>
      <c r="M2" s="79" t="s">
        <v>20</v>
      </c>
      <c r="N2" s="80" t="s">
        <v>15</v>
      </c>
      <c r="O2" s="80" t="s">
        <v>38</v>
      </c>
      <c r="P2" s="80" t="s">
        <v>18</v>
      </c>
      <c r="Q2" s="81" t="s">
        <v>19</v>
      </c>
      <c r="R2" s="145" t="s">
        <v>20</v>
      </c>
      <c r="S2" s="146" t="s">
        <v>15</v>
      </c>
      <c r="T2" s="146" t="s">
        <v>38</v>
      </c>
      <c r="U2" s="146" t="s">
        <v>18</v>
      </c>
      <c r="V2" s="147" t="s">
        <v>19</v>
      </c>
      <c r="W2" s="175" t="s">
        <v>20</v>
      </c>
      <c r="X2" s="176" t="s">
        <v>15</v>
      </c>
      <c r="Y2" s="176" t="s">
        <v>38</v>
      </c>
      <c r="Z2" s="176" t="s">
        <v>18</v>
      </c>
      <c r="AA2" s="177" t="s">
        <v>19</v>
      </c>
      <c r="AB2" s="82" t="s">
        <v>93</v>
      </c>
      <c r="AC2" s="83" t="s">
        <v>24</v>
      </c>
      <c r="AD2" s="84" t="s">
        <v>15</v>
      </c>
      <c r="AE2" s="85" t="s">
        <v>38</v>
      </c>
      <c r="AF2" s="84" t="s">
        <v>76</v>
      </c>
      <c r="AG2" s="86" t="s">
        <v>25</v>
      </c>
      <c r="AH2" s="216" t="s">
        <v>333</v>
      </c>
      <c r="AI2" s="216" t="s">
        <v>331</v>
      </c>
      <c r="AJ2" s="216" t="s">
        <v>329</v>
      </c>
    </row>
    <row r="3" spans="1:36" s="2" customFormat="1" ht="15" customHeight="1" x14ac:dyDescent="0.2">
      <c r="A3" s="45" t="s">
        <v>8</v>
      </c>
      <c r="B3" s="46" t="s">
        <v>7</v>
      </c>
      <c r="C3" s="47" t="s">
        <v>9</v>
      </c>
      <c r="D3" s="48" t="s">
        <v>29</v>
      </c>
      <c r="E3" s="49" t="s">
        <v>10</v>
      </c>
      <c r="F3" s="50">
        <f>VLOOKUP(CONCATENATE($D3&amp;$E3),Anciens!$A$3:$G$334,4,FALSE)</f>
        <v>28845</v>
      </c>
      <c r="G3" s="51">
        <f t="shared" ref="G3:G66" si="0">IF(OR($C3="",$C3="DIR",$C3="ARB"),0,IF($C3="LOI",185,IF($C3="BAB",100,IF($C3="ENS",100,IF($C3="FIT",185,IF($F3&lt;=VALUE("01/01/2006"),230,IF($F3&lt;=VALUE("01/01/2009"),200,IF($F3&lt;=VALUE("01/01/2013"),180,IF($F3&lt;=VALUE("01/01/2015"),170,155)))))))))</f>
        <v>0</v>
      </c>
      <c r="H3" s="52" t="s">
        <v>753</v>
      </c>
      <c r="I3" s="53">
        <f>IF(OR(H3="NON",H3=""),G3,IF(H3="Famille",MAX(0,G3-$N$362),IF(H3="Promotion",MAX(0,G3-$N$363),IF(H3="mi-saison",MAX(0,ROUNDDOWN(G3*(1-$N$364),0)),IF(H3="Apogei94",MAX(0,ROUNDDOWN(G3*(1-$N$365),0)))))))</f>
        <v>0</v>
      </c>
      <c r="J3" s="54"/>
      <c r="K3" s="55">
        <f>SUM(N3,S3,X3)</f>
        <v>0</v>
      </c>
      <c r="L3" s="56">
        <f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" si="1">IF(OR(AC3&lt;&gt;"Oui",C3&lt;&gt;"JOU"),"",IF(F3&lt;VALUE("01/01/2006"),154,IF(F3&lt;VALUE("01/01/2010"),79,0)))</f>
        <v/>
      </c>
      <c r="AE3" s="63"/>
      <c r="AF3" s="64"/>
      <c r="AG3" s="65"/>
      <c r="AH3" s="280" t="str">
        <f>IF(ISNA(VLOOKUP(CONCATENATE($D3&amp;$E3),Anciens!$A$3:$G$334,5,FALSE))=TRUE,"",IF(VLOOKUP(CONCATENATE($D3&amp;$E3),Anciens!$A$3:$G$334,5,FALSE)=0,"",VLOOKUP(CONCATENATE($D3&amp;$E3),Anciens!$A$3:$G$334,5,FALSE)))</f>
        <v>peggy.flamand@villiers-handball.fr</v>
      </c>
      <c r="AI3" s="142" t="str">
        <f>IF(ISNA(VLOOKUP(CONCATENATE($D3&amp;$E3),Anciens!$A$3:$G$334,6,FALSE))=TRUE,"",IF(VLOOKUP(CONCATENATE($D3&amp;$E3),Anciens!$A$3:$G$334,6,FALSE)=0,"",VLOOKUP(CONCATENATE($D3&amp;$E3),Anciens!$A$3:$G$334,6,FALSE)))</f>
        <v/>
      </c>
      <c r="AJ3" s="142" t="str">
        <f>IF(ISNA(VLOOKUP(CONCATENATE($D3&amp;$E3),Anciens!$A$3:$G$334,7,FALSE))=TRUE,"",IF(VLOOKUP(CONCATENATE($D3&amp;$E3),Anciens!$A$3:$G$334,7,FALSE)=0,"",VLOOKUP(CONCATENATE($D3&amp;$E3),Anciens!$A$3:$G$334,7,FALSE)))</f>
        <v/>
      </c>
    </row>
    <row r="4" spans="1:36" s="2" customFormat="1" ht="15" customHeight="1" x14ac:dyDescent="0.2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f>VLOOKUP(CONCATENATE($D4&amp;$E4),Anciens!$A$3:$G$334,4,FALSE)</f>
        <v>23049</v>
      </c>
      <c r="G4" s="30">
        <f t="shared" si="0"/>
        <v>0</v>
      </c>
      <c r="H4" s="10" t="s">
        <v>753</v>
      </c>
      <c r="I4" s="31">
        <f>IF(OR(H4="NON",H4=""),G4,IF(H4="Famille",MAX(0,G4-$N$362),IF(H4="Promotion",MAX(0,G4-$N$363),IF(H4="mi-saison",MAX(0,ROUNDDOWN(G4*(1-$N$364),0)),IF(H4="Apogei94",MAX(0,ROUNDDOWN(G4*(1-$N$365),0)))))))</f>
        <v>0</v>
      </c>
      <c r="J4" s="9"/>
      <c r="K4" s="32">
        <f t="shared" ref="K4:K67" si="2">SUM(N4,S4,X4)</f>
        <v>0</v>
      </c>
      <c r="L4" s="33">
        <f t="shared" ref="L4:L67" si="3">IF(D4="","",I4-K4)</f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ref="AD4:AD67" si="4">IF(OR(AC4&lt;&gt;"Oui",C4&lt;&gt;"JOU"),"",IF(F4&lt;VALUE("01/01/2006"),154,IF(F4&lt;VALUE("01/01/2010"),79,0)))</f>
        <v/>
      </c>
      <c r="AE4" s="26"/>
      <c r="AF4" s="27"/>
      <c r="AG4" s="28"/>
      <c r="AH4" s="142" t="str">
        <f>IF(ISNA(VLOOKUP(CONCATENATE($D4&amp;$E4),Anciens!$A$3:$G$334,5,FALSE))=TRUE,"",IF(VLOOKUP(CONCATENATE($D4&amp;$E4),Anciens!$A$3:$G$334,5,FALSE)=0,"",VLOOKUP(CONCATENATE($D4&amp;$E4),Anciens!$A$3:$G$334,5,FALSE)))</f>
        <v>didier.mazens@villiers-handball.fr</v>
      </c>
      <c r="AI4" s="142" t="str">
        <f>IF(ISNA(VLOOKUP(CONCATENATE($D4&amp;$E4),Anciens!$A$3:$G$334,6,FALSE))=TRUE,"",IF(VLOOKUP(CONCATENATE($D4&amp;$E4),Anciens!$A$3:$G$334,6,FALSE)=0,"",VLOOKUP(CONCATENATE($D4&amp;$E4),Anciens!$A$3:$G$334,6,FALSE)))</f>
        <v/>
      </c>
      <c r="AJ4" s="142" t="str">
        <f>IF(ISNA(VLOOKUP(CONCATENATE($D4&amp;$E4),Anciens!$A$3:$G$334,7,FALSE))=TRUE,"",IF(VLOOKUP(CONCATENATE($D4&amp;$E4),Anciens!$A$3:$G$334,7,FALSE)=0,"",VLOOKUP(CONCATENATE($D4&amp;$E4),Anciens!$A$3:$G$334,7,FALSE)))</f>
        <v/>
      </c>
    </row>
    <row r="5" spans="1:36" s="2" customFormat="1" ht="15" customHeight="1" x14ac:dyDescent="0.2">
      <c r="A5" s="12" t="s">
        <v>6</v>
      </c>
      <c r="B5" s="13" t="s">
        <v>59</v>
      </c>
      <c r="C5" s="14" t="s">
        <v>9</v>
      </c>
      <c r="D5" s="15" t="s">
        <v>45</v>
      </c>
      <c r="E5" s="16" t="s">
        <v>55</v>
      </c>
      <c r="F5" s="17">
        <f>VLOOKUP(CONCATENATE($D5&amp;$E5),Anciens!$A$3:$G$334,4,FALSE)</f>
        <v>27240</v>
      </c>
      <c r="G5" s="30">
        <f t="shared" si="0"/>
        <v>0</v>
      </c>
      <c r="H5" s="10" t="s">
        <v>753</v>
      </c>
      <c r="I5" s="31">
        <f>IF(OR(H5="NON",H5=""),G5,IF(H5="Famille",MAX(0,G5-$N$362),IF(H5="Promotion",MAX(0,G5-$N$363),IF(H5="mi-saison",MAX(0,ROUNDDOWN(G5*(1-$N$364),0)),IF(H5="Apogei94",MAX(0,ROUNDDOWN(G5*(1-$N$365),0)))))))</f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tr">
        <f>IF(ISNA(VLOOKUP(CONCATENATE($D5&amp;$E5),Anciens!$A$3:$G$334,5,FALSE))=TRUE,"",IF(VLOOKUP(CONCATENATE($D5&amp;$E5),Anciens!$A$3:$G$334,5,FALSE)=0,"",VLOOKUP(CONCATENATE($D5&amp;$E5),Anciens!$A$3:$G$334,5,FALSE)))</f>
        <v>cedric.derueda@villiers-handball.fr</v>
      </c>
      <c r="AI5" s="142" t="str">
        <f>IF(ISNA(VLOOKUP(CONCATENATE($D5&amp;$E5),Anciens!$A$3:$G$334,6,FALSE))=TRUE,"",IF(VLOOKUP(CONCATENATE($D5&amp;$E5),Anciens!$A$3:$G$334,6,FALSE)=0,"",VLOOKUP(CONCATENATE($D5&amp;$E5),Anciens!$A$3:$G$334,6,FALSE)))</f>
        <v/>
      </c>
      <c r="AJ5" s="142" t="str">
        <f>IF(ISNA(VLOOKUP(CONCATENATE($D5&amp;$E5),Anciens!$A$3:$G$334,7,FALSE))=TRUE,"",IF(VLOOKUP(CONCATENATE($D5&amp;$E5),Anciens!$A$3:$G$334,7,FALSE)=0,"",VLOOKUP(CONCATENATE($D5&amp;$E5),Anciens!$A$3:$G$334,7,FALSE)))</f>
        <v/>
      </c>
    </row>
    <row r="6" spans="1:36" s="2" customFormat="1" ht="15" customHeight="1" x14ac:dyDescent="0.2">
      <c r="A6" s="12" t="s">
        <v>8</v>
      </c>
      <c r="B6" s="13" t="s">
        <v>7</v>
      </c>
      <c r="C6" s="14" t="s">
        <v>9</v>
      </c>
      <c r="D6" s="15" t="s">
        <v>46</v>
      </c>
      <c r="E6" s="16" t="s">
        <v>54</v>
      </c>
      <c r="F6" s="17">
        <f>VLOOKUP(CONCATENATE($D6&amp;$E6),Anciens!$A$3:$G$334,4,FALSE)</f>
        <v>21612</v>
      </c>
      <c r="G6" s="30">
        <f t="shared" si="0"/>
        <v>0</v>
      </c>
      <c r="H6" s="10" t="s">
        <v>753</v>
      </c>
      <c r="I6" s="31">
        <f>IF(OR(H6="NON",H6=""),G6,IF(H6="Famille",MAX(0,G6-$N$362),IF(H6="Promotion",MAX(0,G6-$N$363),IF(H6="mi-saison",MAX(0,ROUNDDOWN(G6*(1-$N$364),0)),IF(H6="Apogei94",MAX(0,ROUNDDOWN(G6*(1-$N$365),0)))))))</f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tr">
        <f>IF(ISNA(VLOOKUP(CONCATENATE($D6&amp;$E6),Anciens!$A$3:$G$334,5,FALSE))=TRUE,"",IF(VLOOKUP(CONCATENATE($D6&amp;$E6),Anciens!$A$3:$G$334,5,FALSE)=0,"",VLOOKUP(CONCATENATE($D6&amp;$E6),Anciens!$A$3:$G$334,5,FALSE)))</f>
        <v>catherine.gauthier@villiers-handball.fr</v>
      </c>
      <c r="AI6" s="142" t="str">
        <f>IF(ISNA(VLOOKUP(CONCATENATE($D6&amp;$E6),Anciens!$A$3:$G$334,6,FALSE))=TRUE,"",IF(VLOOKUP(CONCATENATE($D6&amp;$E6),Anciens!$A$3:$G$334,6,FALSE)=0,"",VLOOKUP(CONCATENATE($D6&amp;$E6),Anciens!$A$3:$G$334,6,FALSE)))</f>
        <v/>
      </c>
      <c r="AJ6" s="142" t="str">
        <f>IF(ISNA(VLOOKUP(CONCATENATE($D6&amp;$E6),Anciens!$A$3:$G$334,7,FALSE))=TRUE,"",IF(VLOOKUP(CONCATENATE($D6&amp;$E6),Anciens!$A$3:$G$334,7,FALSE)=0,"",VLOOKUP(CONCATENATE($D6&amp;$E6),Anciens!$A$3:$G$334,7,FALSE)))</f>
        <v/>
      </c>
    </row>
    <row r="7" spans="1:36" s="2" customFormat="1" ht="15" customHeight="1" x14ac:dyDescent="0.2">
      <c r="A7" s="12" t="s">
        <v>8</v>
      </c>
      <c r="B7" s="13" t="s">
        <v>7</v>
      </c>
      <c r="C7" s="14" t="s">
        <v>9</v>
      </c>
      <c r="D7" s="15" t="s">
        <v>47</v>
      </c>
      <c r="E7" s="16" t="s">
        <v>53</v>
      </c>
      <c r="F7" s="17">
        <f>VLOOKUP(CONCATENATE($D7&amp;$E7),Anciens!$A$3:$G$334,4,FALSE)</f>
        <v>27611</v>
      </c>
      <c r="G7" s="30">
        <f t="shared" si="0"/>
        <v>0</v>
      </c>
      <c r="H7" s="10" t="s">
        <v>753</v>
      </c>
      <c r="I7" s="31">
        <f>IF(OR(H7="NON",H7=""),G7,IF(H7="Famille",MAX(0,G7-$N$362),IF(H7="Promotion",MAX(0,G7-$N$363),IF(H7="mi-saison",MAX(0,ROUNDDOWN(G7*(1-$N$364),0)),IF(H7="Apogei94",MAX(0,ROUNDDOWN(G7*(1-$N$365),0)))))))</f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tr">
        <f>IF(ISNA(VLOOKUP(CONCATENATE($D7&amp;$E7),Anciens!$A$3:$G$334,5,FALSE))=TRUE,"",IF(VLOOKUP(CONCATENATE($D7&amp;$E7),Anciens!$A$3:$G$334,5,FALSE)=0,"",VLOOKUP(CONCATENATE($D7&amp;$E7),Anciens!$A$3:$G$334,5,FALSE)))</f>
        <v>jocelyne.gameiro@villiers-handball.fr</v>
      </c>
      <c r="AI7" s="142" t="str">
        <f>IF(ISNA(VLOOKUP(CONCATENATE($D7&amp;$E7),Anciens!$A$3:$G$334,6,FALSE))=TRUE,"",IF(VLOOKUP(CONCATENATE($D7&amp;$E7),Anciens!$A$3:$G$334,6,FALSE)=0,"",VLOOKUP(CONCATENATE($D7&amp;$E7),Anciens!$A$3:$G$334,6,FALSE)))</f>
        <v/>
      </c>
      <c r="AJ7" s="142" t="str">
        <f>IF(ISNA(VLOOKUP(CONCATENATE($D7&amp;$E7),Anciens!$A$3:$G$334,7,FALSE))=TRUE,"",IF(VLOOKUP(CONCATENATE($D7&amp;$E7),Anciens!$A$3:$G$334,7,FALSE)=0,"",VLOOKUP(CONCATENATE($D7&amp;$E7),Anciens!$A$3:$G$334,7,FALSE)))</f>
        <v/>
      </c>
    </row>
    <row r="8" spans="1:36" s="2" customFormat="1" ht="15" customHeight="1" x14ac:dyDescent="0.2">
      <c r="A8" s="12" t="s">
        <v>8</v>
      </c>
      <c r="B8" s="13" t="s">
        <v>7</v>
      </c>
      <c r="C8" s="14" t="s">
        <v>9</v>
      </c>
      <c r="D8" s="15" t="s">
        <v>11</v>
      </c>
      <c r="E8" s="16" t="s">
        <v>50</v>
      </c>
      <c r="F8" s="17">
        <f>VLOOKUP(CONCATENATE($D8&amp;$E8),Anciens!$A$3:$G$334,4,FALSE)</f>
        <v>32313</v>
      </c>
      <c r="G8" s="30">
        <f t="shared" si="0"/>
        <v>0</v>
      </c>
      <c r="H8" s="10" t="s">
        <v>753</v>
      </c>
      <c r="I8" s="31">
        <f>IF(OR(H8="NON",H8=""),G8,IF(H8="Famille",MAX(0,G8-$N$362),IF(H8="Promotion",MAX(0,G8-$N$363),IF(H8="mi-saison",MAX(0,ROUNDDOWN(G8*(1-$N$364),0)),IF(H8="Apogei94",MAX(0,ROUNDDOWN(G8*(1-$N$365),0)))))))</f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tr">
        <f>IF(ISNA(VLOOKUP(CONCATENATE($D8&amp;$E8),Anciens!$A$3:$G$334,5,FALSE))=TRUE,"",IF(VLOOKUP(CONCATENATE($D8&amp;$E8),Anciens!$A$3:$G$334,5,FALSE)=0,"",VLOOKUP(CONCATENATE($D8&amp;$E8),Anciens!$A$3:$G$334,5,FALSE)))</f>
        <v>claire.mazens@villiers-handball.fr</v>
      </c>
      <c r="AI8" s="142" t="str">
        <f>IF(ISNA(VLOOKUP(CONCATENATE($D8&amp;$E8),Anciens!$A$3:$G$334,6,FALSE))=TRUE,"",IF(VLOOKUP(CONCATENATE($D8&amp;$E8),Anciens!$A$3:$G$334,6,FALSE)=0,"",VLOOKUP(CONCATENATE($D8&amp;$E8),Anciens!$A$3:$G$334,6,FALSE)))</f>
        <v/>
      </c>
      <c r="AJ8" s="142" t="str">
        <f>IF(ISNA(VLOOKUP(CONCATENATE($D8&amp;$E8),Anciens!$A$3:$G$334,7,FALSE))=TRUE,"",IF(VLOOKUP(CONCATENATE($D8&amp;$E8),Anciens!$A$3:$G$334,7,FALSE)=0,"",VLOOKUP(CONCATENATE($D8&amp;$E8),Anciens!$A$3:$G$334,7,FALSE)))</f>
        <v/>
      </c>
    </row>
    <row r="9" spans="1:36" s="2" customFormat="1" ht="15" customHeight="1" x14ac:dyDescent="0.2">
      <c r="A9" s="12" t="s">
        <v>6</v>
      </c>
      <c r="B9" s="13" t="s">
        <v>7</v>
      </c>
      <c r="C9" s="14" t="s">
        <v>9</v>
      </c>
      <c r="D9" s="15" t="s">
        <v>56</v>
      </c>
      <c r="E9" s="16" t="s">
        <v>57</v>
      </c>
      <c r="F9" s="17">
        <f>VLOOKUP(CONCATENATE($D9&amp;$E9),Anciens!$A$3:$G$334,4,FALSE)</f>
        <v>18233</v>
      </c>
      <c r="G9" s="30">
        <f t="shared" si="0"/>
        <v>0</v>
      </c>
      <c r="H9" s="10" t="s">
        <v>753</v>
      </c>
      <c r="I9" s="31">
        <f>IF(OR(H9="NON",H9=""),G9,IF(H9="Famille",MAX(0,G9-$N$362),IF(H9="Promotion",MAX(0,G9-$N$363),IF(H9="mi-saison",MAX(0,ROUNDDOWN(G9*(1-$N$364),0)),IF(H9="Apogei94",MAX(0,ROUNDDOWN(G9*(1-$N$365),0)))))))</f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tr">
        <f>IF(ISNA(VLOOKUP(CONCATENATE($D9&amp;$E9),Anciens!$A$3:$G$334,5,FALSE))=TRUE,"",IF(VLOOKUP(CONCATENATE($D9&amp;$E9),Anciens!$A$3:$G$334,5,FALSE)=0,"",VLOOKUP(CONCATENATE($D9&amp;$E9),Anciens!$A$3:$G$334,5,FALSE)))</f>
        <v>gilles.carre@villiers-handball.fr</v>
      </c>
      <c r="AI9" s="142" t="str">
        <f>IF(ISNA(VLOOKUP(CONCATENATE($D9&amp;$E9),Anciens!$A$3:$G$334,6,FALSE))=TRUE,"",IF(VLOOKUP(CONCATENATE($D9&amp;$E9),Anciens!$A$3:$G$334,6,FALSE)=0,"",VLOOKUP(CONCATENATE($D9&amp;$E9),Anciens!$A$3:$G$334,6,FALSE)))</f>
        <v/>
      </c>
      <c r="AJ9" s="142" t="str">
        <f>IF(ISNA(VLOOKUP(CONCATENATE($D9&amp;$E9),Anciens!$A$3:$G$334,7,FALSE))=TRUE,"",IF(VLOOKUP(CONCATENATE($D9&amp;$E9),Anciens!$A$3:$G$334,7,FALSE)=0,"",VLOOKUP(CONCATENATE($D9&amp;$E9),Anciens!$A$3:$G$334,7,FALSE)))</f>
        <v/>
      </c>
    </row>
    <row r="10" spans="1:36" s="2" customFormat="1" ht="15" customHeight="1" x14ac:dyDescent="0.2">
      <c r="A10" s="12" t="s">
        <v>6</v>
      </c>
      <c r="B10" s="13" t="s">
        <v>774</v>
      </c>
      <c r="C10" s="14" t="s">
        <v>9</v>
      </c>
      <c r="D10" s="15" t="s">
        <v>62</v>
      </c>
      <c r="E10" s="16" t="s">
        <v>63</v>
      </c>
      <c r="F10" s="17">
        <f>VLOOKUP(CONCATENATE($D10&amp;$E10),Anciens!$A$3:$G$334,4,FALSE)</f>
        <v>24750</v>
      </c>
      <c r="G10" s="30">
        <f t="shared" si="0"/>
        <v>0</v>
      </c>
      <c r="H10" s="10" t="s">
        <v>753</v>
      </c>
      <c r="I10" s="31">
        <f>IF(OR(H10="NON",H10=""),G10,IF(H10="Famille",MAX(0,G10-$N$362),IF(H10="Promotion",MAX(0,G10-$N$363),IF(H10="mi-saison",MAX(0,ROUNDDOWN(G10*(1-$N$364),0)),IF(H10="Apogei94",MAX(0,ROUNDDOWN(G10*(1-$N$365),0)))))))</f>
        <v>0</v>
      </c>
      <c r="J10" s="9"/>
      <c r="K10" s="32">
        <f t="shared" si="2"/>
        <v>0</v>
      </c>
      <c r="L10" s="33">
        <f t="shared" si="3"/>
        <v>0</v>
      </c>
      <c r="M10" s="35"/>
      <c r="N10" s="36"/>
      <c r="O10" s="123"/>
      <c r="P10" s="120"/>
      <c r="Q10" s="37"/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tr">
        <f>IF(ISNA(VLOOKUP(CONCATENATE($D10&amp;$E10),Anciens!$A$3:$G$334,5,FALSE))=TRUE,"",IF(VLOOKUP(CONCATENATE($D10&amp;$E10),Anciens!$A$3:$G$334,5,FALSE)=0,"",VLOOKUP(CONCATENATE($D10&amp;$E10),Anciens!$A$3:$G$334,5,FALSE)))</f>
        <v>laurent.rochelle@villiers-handball.fr</v>
      </c>
      <c r="AI10" s="142" t="str">
        <f>IF(ISNA(VLOOKUP(CONCATENATE($D10&amp;$E10),Anciens!$A$3:$G$334,6,FALSE))=TRUE,"",IF(VLOOKUP(CONCATENATE($D10&amp;$E10),Anciens!$A$3:$G$334,6,FALSE)=0,"",VLOOKUP(CONCATENATE($D10&amp;$E10),Anciens!$A$3:$G$334,6,FALSE)))</f>
        <v/>
      </c>
      <c r="AJ10" s="142" t="str">
        <f>IF(ISNA(VLOOKUP(CONCATENATE($D10&amp;$E10),Anciens!$A$3:$G$334,7,FALSE))=TRUE,"",IF(VLOOKUP(CONCATENATE($D10&amp;$E10),Anciens!$A$3:$G$334,7,FALSE)=0,"",VLOOKUP(CONCATENATE($D10&amp;$E10),Anciens!$A$3:$G$334,7,FALSE)))</f>
        <v/>
      </c>
    </row>
    <row r="11" spans="1:36" s="2" customFormat="1" ht="15" customHeight="1" x14ac:dyDescent="0.2">
      <c r="A11" s="12" t="s">
        <v>6</v>
      </c>
      <c r="B11" s="13" t="s">
        <v>59</v>
      </c>
      <c r="C11" s="14" t="s">
        <v>44</v>
      </c>
      <c r="D11" s="15" t="s">
        <v>760</v>
      </c>
      <c r="E11" s="16" t="s">
        <v>58</v>
      </c>
      <c r="F11" s="17">
        <f>VLOOKUP(CONCATENATE($D11&amp;$E11),Anciens!$A$3:$G$334,4,FALSE)</f>
        <v>35662</v>
      </c>
      <c r="G11" s="30">
        <f t="shared" si="0"/>
        <v>230</v>
      </c>
      <c r="H11" s="10" t="s">
        <v>753</v>
      </c>
      <c r="I11" s="31">
        <f>IF(OR(H11="NON",H11=""),G11,IF(H11="Famille",MAX(0,G11-$N$362),IF(H11="Promotion",MAX(0,G11-$N$363),IF(H11="mi-saison",MAX(0,ROUNDDOWN(G11*(1-$N$364),0)),IF(H11="Apogei94",MAX(0,ROUNDDOWN(G11*(1-$N$365),0)))))))</f>
        <v>230</v>
      </c>
      <c r="J11" s="9"/>
      <c r="K11" s="32">
        <f t="shared" si="2"/>
        <v>0</v>
      </c>
      <c r="L11" s="33">
        <f t="shared" si="3"/>
        <v>230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tr">
        <f>IF(ISNA(VLOOKUP(CONCATENATE($D11&amp;$E11),Anciens!$A$3:$G$334,5,FALSE))=TRUE,"",IF(VLOOKUP(CONCATENATE($D11&amp;$E11),Anciens!$A$3:$G$334,5,FALSE)=0,"",VLOOKUP(CONCATENATE($D11&amp;$E11),Anciens!$A$3:$G$334,5,FALSE)))</f>
        <v>mohamed.choulia@villiers-handball.fr</v>
      </c>
      <c r="AI11" s="142" t="str">
        <f>IF(ISNA(VLOOKUP(CONCATENATE($D11&amp;$E11),Anciens!$A$3:$G$334,6,FALSE))=TRUE,"",IF(VLOOKUP(CONCATENATE($D11&amp;$E11),Anciens!$A$3:$G$334,6,FALSE)=0,"",VLOOKUP(CONCATENATE($D11&amp;$E11),Anciens!$A$3:$G$334,6,FALSE)))</f>
        <v/>
      </c>
      <c r="AJ11" s="142" t="str">
        <f>IF(ISNA(VLOOKUP(CONCATENATE($D11&amp;$E11),Anciens!$A$3:$G$334,7,FALSE))=TRUE,"",IF(VLOOKUP(CONCATENATE($D11&amp;$E11),Anciens!$A$3:$G$334,7,FALSE)=0,"",VLOOKUP(CONCATENATE($D11&amp;$E11),Anciens!$A$3:$G$334,7,FALSE)))</f>
        <v/>
      </c>
    </row>
    <row r="12" spans="1:36" s="2" customFormat="1" ht="15" customHeight="1" x14ac:dyDescent="0.2">
      <c r="A12" s="12" t="s">
        <v>6</v>
      </c>
      <c r="B12" s="13" t="s">
        <v>59</v>
      </c>
      <c r="C12" s="14" t="s">
        <v>44</v>
      </c>
      <c r="D12" s="15" t="s">
        <v>60</v>
      </c>
      <c r="E12" s="16" t="s">
        <v>61</v>
      </c>
      <c r="F12" s="17">
        <f>VLOOKUP(CONCATENATE($D12&amp;$E12),Anciens!$A$3:$G$334,4,FALSE)</f>
        <v>28423</v>
      </c>
      <c r="G12" s="30">
        <f t="shared" si="0"/>
        <v>230</v>
      </c>
      <c r="H12" s="10" t="s">
        <v>753</v>
      </c>
      <c r="I12" s="31">
        <f>IF(OR(H12="NON",H12=""),G12,IF(H12="Famille",MAX(0,G12-$N$362),IF(H12="Promotion",MAX(0,G12-$N$363),IF(H12="mi-saison",MAX(0,ROUNDDOWN(G12*(1-$N$364),0)),IF(H12="Apogei94",MAX(0,ROUNDDOWN(G12*(1-$N$365),0)))))))</f>
        <v>230</v>
      </c>
      <c r="J12" s="9"/>
      <c r="K12" s="32">
        <f t="shared" si="2"/>
        <v>0</v>
      </c>
      <c r="L12" s="33">
        <f t="shared" si="3"/>
        <v>230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 t="str">
        <f t="shared" si="4"/>
        <v/>
      </c>
      <c r="AE12" s="26"/>
      <c r="AF12" s="27"/>
      <c r="AG12" s="28"/>
      <c r="AH12" s="142" t="str">
        <f>IF(ISNA(VLOOKUP(CONCATENATE($D12&amp;$E12),Anciens!$A$3:$G$334,5,FALSE))=TRUE,"",IF(VLOOKUP(CONCATENATE($D12&amp;$E12),Anciens!$A$3:$G$334,5,FALSE)=0,"",VLOOKUP(CONCATENATE($D12&amp;$E12),Anciens!$A$3:$G$334,5,FALSE)))</f>
        <v>christophe.euillet@villiers-handball.fr</v>
      </c>
      <c r="AI12" s="142" t="str">
        <f>IF(ISNA(VLOOKUP(CONCATENATE($D12&amp;$E12),Anciens!$A$3:$G$334,6,FALSE))=TRUE,"",IF(VLOOKUP(CONCATENATE($D12&amp;$E12),Anciens!$A$3:$G$334,6,FALSE)=0,"",VLOOKUP(CONCATENATE($D12&amp;$E12),Anciens!$A$3:$G$334,6,FALSE)))</f>
        <v/>
      </c>
      <c r="AJ12" s="142" t="str">
        <f>IF(ISNA(VLOOKUP(CONCATENATE($D12&amp;$E12),Anciens!$A$3:$G$334,7,FALSE))=TRUE,"",IF(VLOOKUP(CONCATENATE($D12&amp;$E12),Anciens!$A$3:$G$334,7,FALSE)=0,"",VLOOKUP(CONCATENATE($D12&amp;$E12),Anciens!$A$3:$G$334,7,FALSE)))</f>
        <v/>
      </c>
    </row>
    <row r="13" spans="1:36" s="2" customFormat="1" ht="15" customHeight="1" x14ac:dyDescent="0.2">
      <c r="A13" s="12" t="s">
        <v>6</v>
      </c>
      <c r="B13" s="13" t="s">
        <v>774</v>
      </c>
      <c r="C13" s="14" t="s">
        <v>44</v>
      </c>
      <c r="D13" s="15" t="s">
        <v>65</v>
      </c>
      <c r="E13" s="16" t="s">
        <v>64</v>
      </c>
      <c r="F13" s="17">
        <f>VLOOKUP(CONCATENATE($D13&amp;$E13),Anciens!$A$3:$G$334,4,FALSE)</f>
        <v>28974</v>
      </c>
      <c r="G13" s="30">
        <f t="shared" si="0"/>
        <v>230</v>
      </c>
      <c r="H13" s="10" t="s">
        <v>753</v>
      </c>
      <c r="I13" s="31">
        <f>IF(OR(H13="NON",H13=""),G13,IF(H13="Famille",MAX(0,G13-$N$362),IF(H13="Promotion",MAX(0,G13-$N$363),IF(H13="mi-saison",MAX(0,ROUNDDOWN(G13*(1-$N$364),0)),IF(H13="Apogei94",MAX(0,ROUNDDOWN(G13*(1-$N$365),0)))))))</f>
        <v>230</v>
      </c>
      <c r="J13" s="9"/>
      <c r="K13" s="32">
        <f t="shared" si="2"/>
        <v>0</v>
      </c>
      <c r="L13" s="33">
        <f t="shared" si="3"/>
        <v>230</v>
      </c>
      <c r="M13" s="35"/>
      <c r="N13" s="36"/>
      <c r="O13" s="123"/>
      <c r="P13" s="120"/>
      <c r="Q13" s="37"/>
      <c r="R13" s="153"/>
      <c r="S13" s="154"/>
      <c r="T13" s="155"/>
      <c r="U13" s="156"/>
      <c r="V13" s="157"/>
      <c r="W13" s="183"/>
      <c r="X13" s="184"/>
      <c r="Y13" s="185"/>
      <c r="Z13" s="186"/>
      <c r="AA13" s="187"/>
      <c r="AB13" s="24"/>
      <c r="AC13" s="25"/>
      <c r="AD13" s="34" t="str">
        <f t="shared" si="4"/>
        <v/>
      </c>
      <c r="AE13" s="26"/>
      <c r="AF13" s="27"/>
      <c r="AG13" s="28"/>
      <c r="AH13" s="142" t="str">
        <f>IF(ISNA(VLOOKUP(CONCATENATE($D13&amp;$E13),Anciens!$A$3:$G$334,5,FALSE))=TRUE,"",IF(VLOOKUP(CONCATENATE($D13&amp;$E13),Anciens!$A$3:$G$334,5,FALSE)=0,"",VLOOKUP(CONCATENATE($D13&amp;$E13),Anciens!$A$3:$G$334,5,FALSE)))</f>
        <v>thomas.angel@villiers-handball.fr</v>
      </c>
      <c r="AI13" s="142" t="str">
        <f>IF(ISNA(VLOOKUP(CONCATENATE($D13&amp;$E13),Anciens!$A$3:$G$334,6,FALSE))=TRUE,"",IF(VLOOKUP(CONCATENATE($D13&amp;$E13),Anciens!$A$3:$G$334,6,FALSE)=0,"",VLOOKUP(CONCATENATE($D13&amp;$E13),Anciens!$A$3:$G$334,6,FALSE)))</f>
        <v/>
      </c>
      <c r="AJ13" s="142" t="str">
        <f>IF(ISNA(VLOOKUP(CONCATENATE($D13&amp;$E13),Anciens!$A$3:$G$334,7,FALSE))=TRUE,"",IF(VLOOKUP(CONCATENATE($D13&amp;$E13),Anciens!$A$3:$G$334,7,FALSE)=0,"",VLOOKUP(CONCATENATE($D13&amp;$E13),Anciens!$A$3:$G$334,7,FALSE)))</f>
        <v/>
      </c>
    </row>
    <row r="14" spans="1:36" s="2" customFormat="1" ht="15" customHeight="1" x14ac:dyDescent="0.2">
      <c r="A14" s="12" t="s">
        <v>8</v>
      </c>
      <c r="B14" s="13" t="s">
        <v>59</v>
      </c>
      <c r="C14" s="14" t="s">
        <v>44</v>
      </c>
      <c r="D14" s="15" t="s">
        <v>66</v>
      </c>
      <c r="E14" s="16" t="s">
        <v>67</v>
      </c>
      <c r="F14" s="17">
        <f>VLOOKUP(CONCATENATE($D14&amp;$E14),Anciens!$A$3:$G$334,4,FALSE)</f>
        <v>36084</v>
      </c>
      <c r="G14" s="30">
        <f t="shared" si="0"/>
        <v>230</v>
      </c>
      <c r="H14" s="10" t="s">
        <v>753</v>
      </c>
      <c r="I14" s="31">
        <f>IF(OR(H14="NON",H14=""),G14,IF(H14="Famille",MAX(0,G14-$N$362),IF(H14="Promotion",MAX(0,G14-$N$363),IF(H14="mi-saison",MAX(0,ROUNDDOWN(G14*(1-$N$364),0)),IF(H14="Apogei94",MAX(0,ROUNDDOWN(G14*(1-$N$365),0)))))))</f>
        <v>230</v>
      </c>
      <c r="J14" s="9"/>
      <c r="K14" s="32">
        <f t="shared" si="2"/>
        <v>0</v>
      </c>
      <c r="L14" s="33">
        <f t="shared" si="3"/>
        <v>230</v>
      </c>
      <c r="M14" s="35"/>
      <c r="N14" s="36"/>
      <c r="O14" s="123"/>
      <c r="P14" s="120"/>
      <c r="Q14" s="37"/>
      <c r="R14" s="153"/>
      <c r="S14" s="154"/>
      <c r="T14" s="155"/>
      <c r="U14" s="156"/>
      <c r="V14" s="157"/>
      <c r="W14" s="183"/>
      <c r="X14" s="184"/>
      <c r="Y14" s="185"/>
      <c r="Z14" s="186"/>
      <c r="AA14" s="187"/>
      <c r="AB14" s="24"/>
      <c r="AC14" s="25"/>
      <c r="AD14" s="34" t="str">
        <f t="shared" si="4"/>
        <v/>
      </c>
      <c r="AE14" s="26"/>
      <c r="AF14" s="27"/>
      <c r="AG14" s="28"/>
      <c r="AH14" s="142" t="str">
        <f>IF(ISNA(VLOOKUP(CONCATENATE($D14&amp;$E14),Anciens!$A$3:$G$334,5,FALSE))=TRUE,"",IF(VLOOKUP(CONCATENATE($D14&amp;$E14),Anciens!$A$3:$G$334,5,FALSE)=0,"",VLOOKUP(CONCATENATE($D14&amp;$E14),Anciens!$A$3:$G$334,5,FALSE)))</f>
        <v>marine.pilet@villiers-handball.fr</v>
      </c>
      <c r="AI14" s="142" t="str">
        <f>IF(ISNA(VLOOKUP(CONCATENATE($D14&amp;$E14),Anciens!$A$3:$G$334,6,FALSE))=TRUE,"",IF(VLOOKUP(CONCATENATE($D14&amp;$E14),Anciens!$A$3:$G$334,6,FALSE)=0,"",VLOOKUP(CONCATENATE($D14&amp;$E14),Anciens!$A$3:$G$334,6,FALSE)))</f>
        <v/>
      </c>
      <c r="AJ14" s="142" t="str">
        <f>IF(ISNA(VLOOKUP(CONCATENATE($D14&amp;$E14),Anciens!$A$3:$G$334,7,FALSE))=TRUE,"",IF(VLOOKUP(CONCATENATE($D14&amp;$E14),Anciens!$A$3:$G$334,7,FALSE)=0,"",VLOOKUP(CONCATENATE($D14&amp;$E14),Anciens!$A$3:$G$334,7,FALSE)))</f>
        <v/>
      </c>
    </row>
    <row r="15" spans="1:36" s="2" customFormat="1" ht="15" customHeight="1" x14ac:dyDescent="0.2">
      <c r="A15" s="12" t="s">
        <v>6</v>
      </c>
      <c r="B15" s="13" t="s">
        <v>59</v>
      </c>
      <c r="C15" s="14" t="s">
        <v>44</v>
      </c>
      <c r="D15" s="15" t="s">
        <v>68</v>
      </c>
      <c r="E15" s="16" t="s">
        <v>69</v>
      </c>
      <c r="F15" s="17">
        <f>VLOOKUP(CONCATENATE($D15&amp;$E15),Anciens!$A$3:$G$334,4,FALSE)</f>
        <v>29110</v>
      </c>
      <c r="G15" s="30">
        <f t="shared" si="0"/>
        <v>230</v>
      </c>
      <c r="H15" s="10" t="s">
        <v>753</v>
      </c>
      <c r="I15" s="31">
        <f>IF(OR(H15="NON",H15=""),G15,IF(H15="Famille",MAX(0,G15-$N$362),IF(H15="Promotion",MAX(0,G15-$N$363),IF(H15="mi-saison",MAX(0,ROUNDDOWN(G15*(1-$N$364),0)),IF(H15="Apogei94",MAX(0,ROUNDDOWN(G15*(1-$N$365),0)))))))</f>
        <v>230</v>
      </c>
      <c r="J15" s="9"/>
      <c r="K15" s="32">
        <f t="shared" si="2"/>
        <v>0</v>
      </c>
      <c r="L15" s="33">
        <f t="shared" si="3"/>
        <v>230</v>
      </c>
      <c r="M15" s="35"/>
      <c r="N15" s="36"/>
      <c r="O15" s="123"/>
      <c r="P15" s="120"/>
      <c r="Q15" s="37"/>
      <c r="R15" s="153"/>
      <c r="S15" s="154"/>
      <c r="T15" s="155"/>
      <c r="U15" s="156"/>
      <c r="V15" s="157"/>
      <c r="W15" s="183"/>
      <c r="X15" s="184"/>
      <c r="Y15" s="185"/>
      <c r="Z15" s="186"/>
      <c r="AA15" s="187"/>
      <c r="AB15" s="24"/>
      <c r="AC15" s="25"/>
      <c r="AD15" s="34" t="str">
        <f t="shared" si="4"/>
        <v/>
      </c>
      <c r="AE15" s="26"/>
      <c r="AF15" s="27"/>
      <c r="AG15" s="28"/>
      <c r="AH15" s="142" t="str">
        <f>IF(ISNA(VLOOKUP(CONCATENATE($D15&amp;$E15),Anciens!$A$3:$G$334,5,FALSE))=TRUE,"",IF(VLOOKUP(CONCATENATE($D15&amp;$E15),Anciens!$A$3:$G$334,5,FALSE)=0,"",VLOOKUP(CONCATENATE($D15&amp;$E15),Anciens!$A$3:$G$334,5,FALSE)))</f>
        <v>ali.moumini@villiers-handball.fr</v>
      </c>
      <c r="AI15" s="142" t="str">
        <f>IF(ISNA(VLOOKUP(CONCATENATE($D15&amp;$E15),Anciens!$A$3:$G$334,6,FALSE))=TRUE,"",IF(VLOOKUP(CONCATENATE($D15&amp;$E15),Anciens!$A$3:$G$334,6,FALSE)=0,"",VLOOKUP(CONCATENATE($D15&amp;$E15),Anciens!$A$3:$G$334,6,FALSE)))</f>
        <v/>
      </c>
      <c r="AJ15" s="142" t="str">
        <f>IF(ISNA(VLOOKUP(CONCATENATE($D15&amp;$E15),Anciens!$A$3:$G$334,7,FALSE))=TRUE,"",IF(VLOOKUP(CONCATENATE($D15&amp;$E15),Anciens!$A$3:$G$334,7,FALSE)=0,"",VLOOKUP(CONCATENATE($D15&amp;$E15),Anciens!$A$3:$G$334,7,FALSE)))</f>
        <v/>
      </c>
    </row>
    <row r="16" spans="1:36" s="2" customFormat="1" ht="15" customHeight="1" x14ac:dyDescent="0.2">
      <c r="A16" s="12" t="s">
        <v>8</v>
      </c>
      <c r="B16" s="13" t="s">
        <v>7</v>
      </c>
      <c r="C16" s="14" t="s">
        <v>9</v>
      </c>
      <c r="D16" s="15" t="s">
        <v>400</v>
      </c>
      <c r="E16" s="16" t="s">
        <v>401</v>
      </c>
      <c r="F16" s="17">
        <f>VLOOKUP(CONCATENATE($D16&amp;$E16),Anciens!$A$3:$G$334,4,FALSE)</f>
        <v>36282</v>
      </c>
      <c r="G16" s="30">
        <f t="shared" si="0"/>
        <v>0</v>
      </c>
      <c r="H16" s="10" t="s">
        <v>753</v>
      </c>
      <c r="I16" s="31">
        <f>IF(OR(H16="NON",H16=""),G16,IF(H16="Famille",MAX(0,G16-$N$362),IF(H16="Promotion",MAX(0,G16-$N$363),IF(H16="mi-saison",MAX(0,ROUNDDOWN(G16*(1-$N$364),0)),IF(H16="Apogei94",MAX(0,ROUNDDOWN(G16*(1-$N$365),0)))))))</f>
        <v>0</v>
      </c>
      <c r="J16" s="9"/>
      <c r="K16" s="32">
        <f t="shared" si="2"/>
        <v>0</v>
      </c>
      <c r="L16" s="33">
        <f t="shared" si="3"/>
        <v>0</v>
      </c>
      <c r="M16" s="35"/>
      <c r="N16" s="36"/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 t="str">
        <f t="shared" si="4"/>
        <v/>
      </c>
      <c r="AE16" s="26"/>
      <c r="AF16" s="27"/>
      <c r="AG16" s="28"/>
      <c r="AH16" s="142" t="str">
        <f>IF(ISNA(VLOOKUP(CONCATENATE($D16&amp;$E16),Anciens!$A$3:$G$334,5,FALSE))=TRUE,"",IF(VLOOKUP(CONCATENATE($D16&amp;$E16),Anciens!$A$3:$G$334,5,FALSE)=0,"",VLOOKUP(CONCATENATE($D16&amp;$E16),Anciens!$A$3:$G$334,5,FALSE)))</f>
        <v>floranelebon0205@gmail.com</v>
      </c>
      <c r="AI16" s="142" t="str">
        <f>IF(ISNA(VLOOKUP(CONCATENATE($D16&amp;$E16),Anciens!$A$3:$G$334,6,FALSE))=TRUE,"",IF(VLOOKUP(CONCATENATE($D16&amp;$E16),Anciens!$A$3:$G$334,6,FALSE)=0,"",VLOOKUP(CONCATENATE($D16&amp;$E16),Anciens!$A$3:$G$334,6,FALSE)))</f>
        <v/>
      </c>
      <c r="AJ16" s="142" t="str">
        <f>IF(ISNA(VLOOKUP(CONCATENATE($D16&amp;$E16),Anciens!$A$3:$G$334,7,FALSE))=TRUE,"",IF(VLOOKUP(CONCATENATE($D16&amp;$E16),Anciens!$A$3:$G$334,7,FALSE)=0,"",VLOOKUP(CONCATENATE($D16&amp;$E16),Anciens!$A$3:$G$334,7,FALSE)))</f>
        <v/>
      </c>
    </row>
    <row r="17" spans="1:36" s="2" customFormat="1" ht="15" customHeight="1" x14ac:dyDescent="0.2">
      <c r="A17" s="12" t="s">
        <v>6</v>
      </c>
      <c r="B17" s="13" t="s">
        <v>7</v>
      </c>
      <c r="C17" s="14" t="s">
        <v>9</v>
      </c>
      <c r="D17" s="15" t="s">
        <v>221</v>
      </c>
      <c r="E17" s="16" t="s">
        <v>222</v>
      </c>
      <c r="F17" s="17">
        <f>VLOOKUP(CONCATENATE($D17&amp;$E17),Anciens!$A$3:$G$334,4,FALSE)</f>
        <v>28234</v>
      </c>
      <c r="G17" s="30">
        <f t="shared" si="0"/>
        <v>0</v>
      </c>
      <c r="H17" s="10" t="s">
        <v>753</v>
      </c>
      <c r="I17" s="31">
        <f>IF(OR(H17="NON",H17=""),G17,IF(H17="Famille",MAX(0,G17-$N$362),IF(H17="Promotion",MAX(0,G17-$N$363),IF(H17="mi-saison",MAX(0,ROUNDDOWN(G17*(1-$N$364),0)),IF(H17="Apogei94",MAX(0,ROUNDDOWN(G17*(1-$N$365),0)))))))</f>
        <v>0</v>
      </c>
      <c r="J17" s="9"/>
      <c r="K17" s="32">
        <f t="shared" si="2"/>
        <v>0</v>
      </c>
      <c r="L17" s="33">
        <f t="shared" si="3"/>
        <v>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 t="str">
        <f t="shared" si="4"/>
        <v/>
      </c>
      <c r="AE17" s="26"/>
      <c r="AF17" s="27"/>
      <c r="AG17" s="28"/>
      <c r="AH17" s="142" t="str">
        <f>IF(ISNA(VLOOKUP(CONCATENATE($D17&amp;$E17),Anciens!$A$3:$G$334,5,FALSE))=TRUE,"",IF(VLOOKUP(CONCATENATE($D17&amp;$E17),Anciens!$A$3:$G$334,5,FALSE)=0,"",VLOOKUP(CONCATENATE($D17&amp;$E17),Anciens!$A$3:$G$334,5,FALSE)))</f>
        <v>gregory.lepeytre@gmail.com</v>
      </c>
      <c r="AI17" s="142" t="str">
        <f>IF(ISNA(VLOOKUP(CONCATENATE($D17&amp;$E17),Anciens!$A$3:$G$334,6,FALSE))=TRUE,"",IF(VLOOKUP(CONCATENATE($D17&amp;$E17),Anciens!$A$3:$G$334,6,FALSE)=0,"",VLOOKUP(CONCATENATE($D17&amp;$E17),Anciens!$A$3:$G$334,6,FALSE)))</f>
        <v/>
      </c>
      <c r="AJ17" s="142" t="str">
        <f>IF(ISNA(VLOOKUP(CONCATENATE($D17&amp;$E17),Anciens!$A$3:$G$334,7,FALSE))=TRUE,"",IF(VLOOKUP(CONCATENATE($D17&amp;$E17),Anciens!$A$3:$G$334,7,FALSE)=0,"",VLOOKUP(CONCATENATE($D17&amp;$E17),Anciens!$A$3:$G$334,7,FALSE)))</f>
        <v/>
      </c>
    </row>
    <row r="18" spans="1:36" s="2" customFormat="1" ht="15" customHeight="1" x14ac:dyDescent="0.2">
      <c r="A18" s="12" t="s">
        <v>6</v>
      </c>
      <c r="B18" s="13" t="s">
        <v>778</v>
      </c>
      <c r="C18" s="14" t="s">
        <v>9</v>
      </c>
      <c r="D18" s="15" t="s">
        <v>900</v>
      </c>
      <c r="E18" s="16" t="s">
        <v>901</v>
      </c>
      <c r="F18" s="17" t="e">
        <f>VLOOKUP(CONCATENATE($D18&amp;$E18),Anciens!$A$3:$G$334,4,FALSE)</f>
        <v>#N/A</v>
      </c>
      <c r="G18" s="30">
        <f t="shared" si="0"/>
        <v>0</v>
      </c>
      <c r="H18" s="10" t="s">
        <v>753</v>
      </c>
      <c r="I18" s="31">
        <f>IF(OR(H18="NON",H18=""),G18,IF(H18="Famille",MAX(0,G18-$N$362),IF(H18="Promotion",MAX(0,G18-$N$363),IF(H18="mi-saison",MAX(0,ROUNDDOWN(G18*(1-$N$364),0)),IF(H18="Apogei94",MAX(0,ROUNDDOWN(G18*(1-$N$365),0)))))))</f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 t="str">
        <f t="shared" si="4"/>
        <v/>
      </c>
      <c r="AE18" s="26"/>
      <c r="AF18" s="27"/>
      <c r="AG18" s="28"/>
      <c r="AH18" s="142" t="str">
        <f>IF(ISNA(VLOOKUP(CONCATENATE($D18&amp;$E18),Anciens!$A$3:$G$334,5,FALSE))=TRUE,"",IF(VLOOKUP(CONCATENATE($D18&amp;$E18),Anciens!$A$3:$G$334,5,FALSE)=0,"",VLOOKUP(CONCATENATE($D18&amp;$E18),Anciens!$A$3:$G$334,5,FALSE)))</f>
        <v/>
      </c>
      <c r="AI18" s="142" t="str">
        <f>IF(ISNA(VLOOKUP(CONCATENATE($D18&amp;$E18),Anciens!$A$3:$G$334,6,FALSE))=TRUE,"",IF(VLOOKUP(CONCATENATE($D18&amp;$E18),Anciens!$A$3:$G$334,6,FALSE)=0,"",VLOOKUP(CONCATENATE($D18&amp;$E18),Anciens!$A$3:$G$334,6,FALSE)))</f>
        <v/>
      </c>
      <c r="AJ18" s="142" t="str">
        <f>IF(ISNA(VLOOKUP(CONCATENATE($D18&amp;$E18),Anciens!$A$3:$G$334,7,FALSE))=TRUE,"",IF(VLOOKUP(CONCATENATE($D18&amp;$E18),Anciens!$A$3:$G$334,7,FALSE)=0,"",VLOOKUP(CONCATENATE($D18&amp;$E18),Anciens!$A$3:$G$334,7,FALSE)))</f>
        <v/>
      </c>
    </row>
    <row r="19" spans="1:36" s="2" customFormat="1" ht="15" customHeight="1" x14ac:dyDescent="0.2">
      <c r="A19" s="12" t="s">
        <v>6</v>
      </c>
      <c r="B19" s="13" t="s">
        <v>59</v>
      </c>
      <c r="C19" s="14" t="s">
        <v>9</v>
      </c>
      <c r="D19" s="15" t="s">
        <v>132</v>
      </c>
      <c r="E19" s="16" t="s">
        <v>314</v>
      </c>
      <c r="F19" s="17" t="e">
        <f>VLOOKUP(CONCATENATE($D19&amp;$E19),Anciens!$A$3:$G$334,4,FALSE)</f>
        <v>#N/A</v>
      </c>
      <c r="G19" s="30">
        <f t="shared" si="0"/>
        <v>0</v>
      </c>
      <c r="H19" s="10" t="s">
        <v>753</v>
      </c>
      <c r="I19" s="31">
        <f>IF(OR(H19="NON",H19=""),G19,IF(H19="Famille",MAX(0,G19-$N$362),IF(H19="Promotion",MAX(0,G19-$N$363),IF(H19="mi-saison",MAX(0,ROUNDDOWN(G19*(1-$N$364),0)),IF(H19="Apogei94",MAX(0,ROUNDDOWN(G19*(1-$N$365),0)))))))</f>
        <v>0</v>
      </c>
      <c r="J19" s="9"/>
      <c r="K19" s="32">
        <f t="shared" si="2"/>
        <v>0</v>
      </c>
      <c r="L19" s="33">
        <f t="shared" si="3"/>
        <v>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 t="str">
        <f t="shared" si="4"/>
        <v/>
      </c>
      <c r="AE19" s="26"/>
      <c r="AF19" s="27"/>
      <c r="AG19" s="28"/>
      <c r="AH19" s="142" t="str">
        <f>IF(ISNA(VLOOKUP(CONCATENATE($D19&amp;$E19),Anciens!$A$3:$G$334,5,FALSE))=TRUE,"",IF(VLOOKUP(CONCATENATE($D19&amp;$E19),Anciens!$A$3:$G$334,5,FALSE)=0,"",VLOOKUP(CONCATENATE($D19&amp;$E19),Anciens!$A$3:$G$334,5,FALSE)))</f>
        <v/>
      </c>
      <c r="AI19" s="142" t="str">
        <f>IF(ISNA(VLOOKUP(CONCATENATE($D19&amp;$E19),Anciens!$A$3:$G$334,6,FALSE))=TRUE,"",IF(VLOOKUP(CONCATENATE($D19&amp;$E19),Anciens!$A$3:$G$334,6,FALSE)=0,"",VLOOKUP(CONCATENATE($D19&amp;$E19),Anciens!$A$3:$G$334,6,FALSE)))</f>
        <v/>
      </c>
      <c r="AJ19" s="142" t="str">
        <f>IF(ISNA(VLOOKUP(CONCATENATE($D19&amp;$E19),Anciens!$A$3:$G$334,7,FALSE))=TRUE,"",IF(VLOOKUP(CONCATENATE($D19&amp;$E19),Anciens!$A$3:$G$334,7,FALSE)=0,"",VLOOKUP(CONCATENATE($D19&amp;$E19),Anciens!$A$3:$G$334,7,FALSE)))</f>
        <v/>
      </c>
    </row>
    <row r="20" spans="1:36" s="2" customFormat="1" ht="15" customHeight="1" x14ac:dyDescent="0.2">
      <c r="A20" s="12" t="s">
        <v>6</v>
      </c>
      <c r="B20" s="13" t="s">
        <v>59</v>
      </c>
      <c r="C20" s="14" t="s">
        <v>9</v>
      </c>
      <c r="D20" s="15" t="s">
        <v>902</v>
      </c>
      <c r="E20" s="16" t="s">
        <v>295</v>
      </c>
      <c r="F20" s="17" t="e">
        <f>VLOOKUP(CONCATENATE($D20&amp;$E20),Anciens!$A$3:$G$334,4,FALSE)</f>
        <v>#N/A</v>
      </c>
      <c r="G20" s="30">
        <f t="shared" si="0"/>
        <v>0</v>
      </c>
      <c r="H20" s="10" t="s">
        <v>753</v>
      </c>
      <c r="I20" s="31">
        <f>IF(OR(H20="NON",H20=""),G20,IF(H20="Famille",MAX(0,G20-$N$362),IF(H20="Promotion",MAX(0,G20-$N$363),IF(H20="mi-saison",MAX(0,ROUNDDOWN(G20*(1-$N$364),0)),IF(H20="Apogei94",MAX(0,ROUNDDOWN(G20*(1-$N$365),0)))))))</f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 t="str">
        <f t="shared" si="4"/>
        <v/>
      </c>
      <c r="AE20" s="26"/>
      <c r="AF20" s="27"/>
      <c r="AG20" s="28"/>
      <c r="AH20" s="142" t="str">
        <f>IF(ISNA(VLOOKUP(CONCATENATE($D20&amp;$E20),Anciens!$A$3:$G$334,5,FALSE))=TRUE,"",IF(VLOOKUP(CONCATENATE($D20&amp;$E20),Anciens!$A$3:$G$334,5,FALSE)=0,"",VLOOKUP(CONCATENATE($D20&amp;$E20),Anciens!$A$3:$G$334,5,FALSE)))</f>
        <v/>
      </c>
      <c r="AI20" s="142" t="str">
        <f>IF(ISNA(VLOOKUP(CONCATENATE($D20&amp;$E20),Anciens!$A$3:$G$334,6,FALSE))=TRUE,"",IF(VLOOKUP(CONCATENATE($D20&amp;$E20),Anciens!$A$3:$G$334,6,FALSE)=0,"",VLOOKUP(CONCATENATE($D20&amp;$E20),Anciens!$A$3:$G$334,6,FALSE)))</f>
        <v/>
      </c>
      <c r="AJ20" s="142" t="str">
        <f>IF(ISNA(VLOOKUP(CONCATENATE($D20&amp;$E20),Anciens!$A$3:$G$334,7,FALSE))=TRUE,"",IF(VLOOKUP(CONCATENATE($D20&amp;$E20),Anciens!$A$3:$G$334,7,FALSE)=0,"",VLOOKUP(CONCATENATE($D20&amp;$E20),Anciens!$A$3:$G$334,7,FALSE)))</f>
        <v/>
      </c>
    </row>
    <row r="21" spans="1:36" s="2" customFormat="1" ht="15" customHeight="1" x14ac:dyDescent="0.2">
      <c r="A21" s="12" t="s">
        <v>8</v>
      </c>
      <c r="B21" s="13" t="s">
        <v>774</v>
      </c>
      <c r="C21" s="14" t="s">
        <v>44</v>
      </c>
      <c r="D21" s="15" t="s">
        <v>460</v>
      </c>
      <c r="E21" s="16" t="s">
        <v>461</v>
      </c>
      <c r="F21" s="17">
        <f>VLOOKUP(CONCATENATE($D21&amp;$E21),Anciens!$A$3:$G$334,4,FALSE)</f>
        <v>33802</v>
      </c>
      <c r="G21" s="30">
        <f t="shared" si="0"/>
        <v>230</v>
      </c>
      <c r="H21" s="10" t="s">
        <v>753</v>
      </c>
      <c r="I21" s="31">
        <f>IF(OR(H21="NON",H21=""),G21,IF(H21="Famille",MAX(0,G21-$N$362),IF(H21="Promotion",MAX(0,G21-$N$363),IF(H21="mi-saison",MAX(0,ROUNDDOWN(G21*(1-$N$364),0)),IF(H21="Apogei94",MAX(0,ROUNDDOWN(G21*(1-$N$365),0)))))))</f>
        <v>230</v>
      </c>
      <c r="J21" s="9"/>
      <c r="K21" s="32">
        <f t="shared" si="2"/>
        <v>0</v>
      </c>
      <c r="L21" s="33">
        <f t="shared" si="3"/>
        <v>230</v>
      </c>
      <c r="M21" s="35"/>
      <c r="N21" s="36"/>
      <c r="O21" s="123"/>
      <c r="P21" s="120"/>
      <c r="Q21" s="37"/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/>
      <c r="AD21" s="34" t="str">
        <f t="shared" si="4"/>
        <v/>
      </c>
      <c r="AE21" s="26"/>
      <c r="AF21" s="27"/>
      <c r="AG21" s="28"/>
      <c r="AH21" s="142" t="str">
        <f>IF(ISNA(VLOOKUP(CONCATENATE($D21&amp;$E21),Anciens!$A$3:$G$334,5,FALSE))=TRUE,"",IF(VLOOKUP(CONCATENATE($D21&amp;$E21),Anciens!$A$3:$G$334,5,FALSE)=0,"",VLOOKUP(CONCATENATE($D21&amp;$E21),Anciens!$A$3:$G$334,5,FALSE)))</f>
        <v>ahamada.isabelle@outlook.fr</v>
      </c>
      <c r="AI21" s="142" t="str">
        <f>IF(ISNA(VLOOKUP(CONCATENATE($D21&amp;$E21),Anciens!$A$3:$G$334,6,FALSE))=TRUE,"",IF(VLOOKUP(CONCATENATE($D21&amp;$E21),Anciens!$A$3:$G$334,6,FALSE)=0,"",VLOOKUP(CONCATENATE($D21&amp;$E21),Anciens!$A$3:$G$334,6,FALSE)))</f>
        <v/>
      </c>
      <c r="AJ21" s="142" t="str">
        <f>IF(ISNA(VLOOKUP(CONCATENATE($D21&amp;$E21),Anciens!$A$3:$G$334,7,FALSE))=TRUE,"",IF(VLOOKUP(CONCATENATE($D21&amp;$E21),Anciens!$A$3:$G$334,7,FALSE)=0,"",VLOOKUP(CONCATENATE($D21&amp;$E21),Anciens!$A$3:$G$334,7,FALSE)))</f>
        <v/>
      </c>
    </row>
    <row r="22" spans="1:36" s="3" customFormat="1" ht="15" customHeight="1" x14ac:dyDescent="0.2">
      <c r="A22" s="12"/>
      <c r="B22" s="13"/>
      <c r="C22" s="14"/>
      <c r="D22" s="15"/>
      <c r="E22" s="16"/>
      <c r="F22" s="17">
        <f>VLOOKUP(CONCATENATE($D22&amp;$E22),Anciens!$A$3:$G$334,4,FALSE)</f>
        <v>0</v>
      </c>
      <c r="G22" s="30">
        <f t="shared" si="0"/>
        <v>0</v>
      </c>
      <c r="H22" s="10" t="s">
        <v>753</v>
      </c>
      <c r="I22" s="31">
        <f>IF(OR(H22="NON",H22=""),G22,IF(H22="Famille",MAX(0,G22-$N$362),IF(H22="Promotion",MAX(0,G22-$N$363),IF(H22="mi-saison",MAX(0,ROUNDDOWN(G22*(1-$N$364),0)),IF(H22="Apogei94",MAX(0,ROUNDDOWN(G22*(1-$N$365),0)))))))</f>
        <v>0</v>
      </c>
      <c r="J22" s="9"/>
      <c r="K22" s="32">
        <f t="shared" si="2"/>
        <v>0</v>
      </c>
      <c r="L22" s="33" t="str">
        <f t="shared" si="3"/>
        <v/>
      </c>
      <c r="M22" s="35"/>
      <c r="N22" s="36"/>
      <c r="O22" s="123"/>
      <c r="P22" s="120"/>
      <c r="Q22" s="37"/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4"/>
        <v/>
      </c>
      <c r="AE22" s="26"/>
      <c r="AF22" s="27"/>
      <c r="AG22" s="28"/>
      <c r="AH22" s="142" t="str">
        <f>IF(ISNA(VLOOKUP(CONCATENATE($D22&amp;$E22),Anciens!$A$3:$G$334,5,FALSE))=TRUE,"",IF(VLOOKUP(CONCATENATE($D22&amp;$E22),Anciens!$A$3:$G$334,5,FALSE)=0,"",VLOOKUP(CONCATENATE($D22&amp;$E22),Anciens!$A$3:$G$334,5,FALSE)))</f>
        <v/>
      </c>
      <c r="AI22" s="142" t="str">
        <f>IF(ISNA(VLOOKUP(CONCATENATE($D22&amp;$E22),Anciens!$A$3:$G$334,6,FALSE))=TRUE,"",IF(VLOOKUP(CONCATENATE($D22&amp;$E22),Anciens!$A$3:$G$334,6,FALSE)=0,"",VLOOKUP(CONCATENATE($D22&amp;$E22),Anciens!$A$3:$G$334,6,FALSE)))</f>
        <v/>
      </c>
      <c r="AJ22" s="142" t="str">
        <f>IF(ISNA(VLOOKUP(CONCATENATE($D22&amp;$E22),Anciens!$A$3:$G$334,7,FALSE))=TRUE,"",IF(VLOOKUP(CONCATENATE($D22&amp;$E22),Anciens!$A$3:$G$334,7,FALSE)=0,"",VLOOKUP(CONCATENATE($D22&amp;$E22),Anciens!$A$3:$G$334,7,FALSE)))</f>
        <v/>
      </c>
    </row>
    <row r="23" spans="1:36" s="3" customFormat="1" ht="15" customHeight="1" x14ac:dyDescent="0.2">
      <c r="A23" s="12"/>
      <c r="B23" s="13"/>
      <c r="C23" s="14"/>
      <c r="D23" s="15"/>
      <c r="E23" s="16"/>
      <c r="F23" s="17">
        <f>VLOOKUP(CONCATENATE($D23&amp;$E23),Anciens!$A$3:$G$334,4,FALSE)</f>
        <v>0</v>
      </c>
      <c r="G23" s="30">
        <f t="shared" si="0"/>
        <v>0</v>
      </c>
      <c r="H23" s="10" t="s">
        <v>753</v>
      </c>
      <c r="I23" s="31">
        <f>IF(OR(H23="NON",H23=""),G23,IF(H23="Famille",MAX(0,G23-$N$362),IF(H23="Promotion",MAX(0,G23-$N$363),IF(H23="mi-saison",MAX(0,ROUNDDOWN(G23*(1-$N$364),0)),IF(H23="Apogei94",MAX(0,ROUNDDOWN(G23*(1-$N$365),0)))))))</f>
        <v>0</v>
      </c>
      <c r="J23" s="9"/>
      <c r="K23" s="32">
        <f t="shared" si="2"/>
        <v>0</v>
      </c>
      <c r="L23" s="33" t="str">
        <f t="shared" si="3"/>
        <v/>
      </c>
      <c r="M23" s="35"/>
      <c r="N23" s="36"/>
      <c r="O23" s="123"/>
      <c r="P23" s="120"/>
      <c r="Q23" s="37"/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4"/>
        <v/>
      </c>
      <c r="AE23" s="26"/>
      <c r="AF23" s="27"/>
      <c r="AG23" s="28"/>
      <c r="AH23" s="142" t="str">
        <f>IF(ISNA(VLOOKUP(CONCATENATE($D23&amp;$E23),Anciens!$A$3:$G$334,5,FALSE))=TRUE,"",IF(VLOOKUP(CONCATENATE($D23&amp;$E23),Anciens!$A$3:$G$334,5,FALSE)=0,"",VLOOKUP(CONCATENATE($D23&amp;$E23),Anciens!$A$3:$G$334,5,FALSE)))</f>
        <v/>
      </c>
      <c r="AI23" s="142" t="str">
        <f>IF(ISNA(VLOOKUP(CONCATENATE($D23&amp;$E23),Anciens!$A$3:$G$334,6,FALSE))=TRUE,"",IF(VLOOKUP(CONCATENATE($D23&amp;$E23),Anciens!$A$3:$G$334,6,FALSE)=0,"",VLOOKUP(CONCATENATE($D23&amp;$E23),Anciens!$A$3:$G$334,6,FALSE)))</f>
        <v/>
      </c>
      <c r="AJ23" s="142" t="str">
        <f>IF(ISNA(VLOOKUP(CONCATENATE($D23&amp;$E23),Anciens!$A$3:$G$334,7,FALSE))=TRUE,"",IF(VLOOKUP(CONCATENATE($D23&amp;$E23),Anciens!$A$3:$G$334,7,FALSE)=0,"",VLOOKUP(CONCATENATE($D23&amp;$E23),Anciens!$A$3:$G$334,7,FALSE)))</f>
        <v/>
      </c>
    </row>
    <row r="24" spans="1:36" s="3" customFormat="1" ht="15" customHeight="1" x14ac:dyDescent="0.2">
      <c r="A24" s="12"/>
      <c r="B24" s="13"/>
      <c r="C24" s="14"/>
      <c r="D24" s="15"/>
      <c r="E24" s="16"/>
      <c r="F24" s="17">
        <f>VLOOKUP(CONCATENATE($D24&amp;$E24),Anciens!$A$3:$G$334,4,FALSE)</f>
        <v>0</v>
      </c>
      <c r="G24" s="30">
        <f t="shared" si="0"/>
        <v>0</v>
      </c>
      <c r="H24" s="10" t="s">
        <v>753</v>
      </c>
      <c r="I24" s="31">
        <f>IF(OR(H24="NON",H24=""),G24,IF(H24="Famille",MAX(0,G24-$N$362),IF(H24="Promotion",MAX(0,G24-$N$363),IF(H24="mi-saison",MAX(0,ROUNDDOWN(G24*(1-$N$364),0)),IF(H24="Apogei94",MAX(0,ROUNDDOWN(G24*(1-$N$365),0)))))))</f>
        <v>0</v>
      </c>
      <c r="J24" s="9"/>
      <c r="K24" s="32">
        <f t="shared" si="2"/>
        <v>0</v>
      </c>
      <c r="L24" s="33" t="str">
        <f t="shared" si="3"/>
        <v/>
      </c>
      <c r="M24" s="35"/>
      <c r="N24" s="36"/>
      <c r="O24" s="123"/>
      <c r="P24" s="120"/>
      <c r="Q24" s="37"/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4"/>
        <v/>
      </c>
      <c r="AE24" s="26"/>
      <c r="AF24" s="27"/>
      <c r="AG24" s="28"/>
      <c r="AH24" s="142" t="str">
        <f>IF(ISNA(VLOOKUP(CONCATENATE($D24&amp;$E24),Anciens!$A$3:$G$334,5,FALSE))=TRUE,"",IF(VLOOKUP(CONCATENATE($D24&amp;$E24),Anciens!$A$3:$G$334,5,FALSE)=0,"",VLOOKUP(CONCATENATE($D24&amp;$E24),Anciens!$A$3:$G$334,5,FALSE)))</f>
        <v/>
      </c>
      <c r="AI24" s="142" t="str">
        <f>IF(ISNA(VLOOKUP(CONCATENATE($D24&amp;$E24),Anciens!$A$3:$G$334,6,FALSE))=TRUE,"",IF(VLOOKUP(CONCATENATE($D24&amp;$E24),Anciens!$A$3:$G$334,6,FALSE)=0,"",VLOOKUP(CONCATENATE($D24&amp;$E24),Anciens!$A$3:$G$334,6,FALSE)))</f>
        <v/>
      </c>
      <c r="AJ24" s="142" t="str">
        <f>IF(ISNA(VLOOKUP(CONCATENATE($D24&amp;$E24),Anciens!$A$3:$G$334,7,FALSE))=TRUE,"",IF(VLOOKUP(CONCATENATE($D24&amp;$E24),Anciens!$A$3:$G$334,7,FALSE)=0,"",VLOOKUP(CONCATENATE($D24&amp;$E24),Anciens!$A$3:$G$334,7,FALSE)))</f>
        <v/>
      </c>
    </row>
    <row r="25" spans="1:36" s="3" customFormat="1" ht="15" customHeight="1" x14ac:dyDescent="0.2">
      <c r="A25" s="12"/>
      <c r="B25" s="13"/>
      <c r="C25" s="14"/>
      <c r="D25" s="15"/>
      <c r="E25" s="16"/>
      <c r="F25" s="17">
        <f>VLOOKUP(CONCATENATE($D25&amp;$E25),Anciens!$A$3:$G$334,4,FALSE)</f>
        <v>0</v>
      </c>
      <c r="G25" s="30">
        <f t="shared" si="0"/>
        <v>0</v>
      </c>
      <c r="H25" s="10" t="s">
        <v>753</v>
      </c>
      <c r="I25" s="31">
        <f>IF(OR(H25="NON",H25=""),G25,IF(H25="Famille",MAX(0,G25-$N$362),IF(H25="Promotion",MAX(0,G25-$N$363),IF(H25="mi-saison",MAX(0,ROUNDDOWN(G25*(1-$N$364),0)),IF(H25="Apogei94",MAX(0,ROUNDDOWN(G25*(1-$N$365),0)))))))</f>
        <v>0</v>
      </c>
      <c r="J25" s="9"/>
      <c r="K25" s="32">
        <f t="shared" si="2"/>
        <v>0</v>
      </c>
      <c r="L25" s="33" t="str">
        <f t="shared" si="3"/>
        <v/>
      </c>
      <c r="M25" s="35"/>
      <c r="N25" s="36"/>
      <c r="O25" s="123"/>
      <c r="P25" s="120"/>
      <c r="Q25" s="37"/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4"/>
        <v/>
      </c>
      <c r="AE25" s="26"/>
      <c r="AF25" s="27"/>
      <c r="AG25" s="28"/>
      <c r="AH25" s="142" t="str">
        <f>IF(ISNA(VLOOKUP(CONCATENATE($D25&amp;$E25),Anciens!$A$3:$G$334,5,FALSE))=TRUE,"",IF(VLOOKUP(CONCATENATE($D25&amp;$E25),Anciens!$A$3:$G$334,5,FALSE)=0,"",VLOOKUP(CONCATENATE($D25&amp;$E25),Anciens!$A$3:$G$334,5,FALSE)))</f>
        <v/>
      </c>
      <c r="AI25" s="142" t="str">
        <f>IF(ISNA(VLOOKUP(CONCATENATE($D25&amp;$E25),Anciens!$A$3:$G$334,6,FALSE))=TRUE,"",IF(VLOOKUP(CONCATENATE($D25&amp;$E25),Anciens!$A$3:$G$334,6,FALSE)=0,"",VLOOKUP(CONCATENATE($D25&amp;$E25),Anciens!$A$3:$G$334,6,FALSE)))</f>
        <v/>
      </c>
      <c r="AJ25" s="142" t="str">
        <f>IF(ISNA(VLOOKUP(CONCATENATE($D25&amp;$E25),Anciens!$A$3:$G$334,7,FALSE))=TRUE,"",IF(VLOOKUP(CONCATENATE($D25&amp;$E25),Anciens!$A$3:$G$334,7,FALSE)=0,"",VLOOKUP(CONCATENATE($D25&amp;$E25),Anciens!$A$3:$G$334,7,FALSE)))</f>
        <v/>
      </c>
    </row>
    <row r="26" spans="1:36" s="3" customFormat="1" ht="15" customHeight="1" x14ac:dyDescent="0.2">
      <c r="A26" s="12"/>
      <c r="B26" s="13"/>
      <c r="C26" s="14"/>
      <c r="D26" s="15"/>
      <c r="E26" s="16"/>
      <c r="F26" s="17">
        <f>VLOOKUP(CONCATENATE($D26&amp;$E26),Anciens!$A$3:$G$334,4,FALSE)</f>
        <v>0</v>
      </c>
      <c r="G26" s="30">
        <f t="shared" si="0"/>
        <v>0</v>
      </c>
      <c r="H26" s="10" t="s">
        <v>753</v>
      </c>
      <c r="I26" s="31">
        <f>IF(OR(H26="NON",H26=""),G26,IF(H26="Famille",MAX(0,G26-$N$362),IF(H26="Promotion",MAX(0,G26-$N$363),IF(H26="mi-saison",MAX(0,ROUNDDOWN(G26*(1-$N$364),0)),IF(H26="Apogei94",MAX(0,ROUNDDOWN(G26*(1-$N$365),0)))))))</f>
        <v>0</v>
      </c>
      <c r="J26" s="9"/>
      <c r="K26" s="32">
        <f t="shared" si="2"/>
        <v>0</v>
      </c>
      <c r="L26" s="33" t="str">
        <f t="shared" si="3"/>
        <v/>
      </c>
      <c r="M26" s="35"/>
      <c r="N26" s="36"/>
      <c r="O26" s="123"/>
      <c r="P26" s="120"/>
      <c r="Q26" s="37"/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/>
      <c r="AD26" s="34" t="str">
        <f t="shared" si="4"/>
        <v/>
      </c>
      <c r="AE26" s="26"/>
      <c r="AF26" s="27"/>
      <c r="AG26" s="28"/>
      <c r="AH26" s="142" t="str">
        <f>IF(ISNA(VLOOKUP(CONCATENATE($D26&amp;$E26),Anciens!$A$3:$G$334,5,FALSE))=TRUE,"",IF(VLOOKUP(CONCATENATE($D26&amp;$E26),Anciens!$A$3:$G$334,5,FALSE)=0,"",VLOOKUP(CONCATENATE($D26&amp;$E26),Anciens!$A$3:$G$334,5,FALSE)))</f>
        <v/>
      </c>
      <c r="AI26" s="142" t="str">
        <f>IF(ISNA(VLOOKUP(CONCATENATE($D26&amp;$E26),Anciens!$A$3:$G$334,6,FALSE))=TRUE,"",IF(VLOOKUP(CONCATENATE($D26&amp;$E26),Anciens!$A$3:$G$334,6,FALSE)=0,"",VLOOKUP(CONCATENATE($D26&amp;$E26),Anciens!$A$3:$G$334,6,FALSE)))</f>
        <v/>
      </c>
      <c r="AJ26" s="142" t="str">
        <f>IF(ISNA(VLOOKUP(CONCATENATE($D26&amp;$E26),Anciens!$A$3:$G$334,7,FALSE))=TRUE,"",IF(VLOOKUP(CONCATENATE($D26&amp;$E26),Anciens!$A$3:$G$334,7,FALSE)=0,"",VLOOKUP(CONCATENATE($D26&amp;$E26),Anciens!$A$3:$G$334,7,FALSE)))</f>
        <v/>
      </c>
    </row>
    <row r="27" spans="1:36" s="3" customFormat="1" ht="15" customHeight="1" x14ac:dyDescent="0.2">
      <c r="A27" s="12"/>
      <c r="B27" s="13"/>
      <c r="C27" s="14"/>
      <c r="D27" s="15"/>
      <c r="E27" s="16"/>
      <c r="F27" s="17">
        <f>VLOOKUP(CONCATENATE($D27&amp;$E27),Anciens!$A$3:$G$334,4,FALSE)</f>
        <v>0</v>
      </c>
      <c r="G27" s="30">
        <f t="shared" si="0"/>
        <v>0</v>
      </c>
      <c r="H27" s="10" t="s">
        <v>753</v>
      </c>
      <c r="I27" s="31">
        <f>IF(OR(H27="NON",H27=""),G27,IF(H27="Famille",MAX(0,G27-$N$362),IF(H27="Promotion",MAX(0,G27-$N$363),IF(H27="mi-saison",MAX(0,ROUNDDOWN(G27*(1-$N$364),0)),IF(H27="Apogei94",MAX(0,ROUNDDOWN(G27*(1-$N$365),0)))))))</f>
        <v>0</v>
      </c>
      <c r="J27" s="9"/>
      <c r="K27" s="32">
        <f t="shared" si="2"/>
        <v>0</v>
      </c>
      <c r="L27" s="33" t="str">
        <f t="shared" si="3"/>
        <v/>
      </c>
      <c r="M27" s="35"/>
      <c r="N27" s="36"/>
      <c r="O27" s="123"/>
      <c r="P27" s="120"/>
      <c r="Q27" s="37"/>
      <c r="R27" s="153"/>
      <c r="S27" s="154"/>
      <c r="T27" s="155"/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4"/>
        <v/>
      </c>
      <c r="AE27" s="26"/>
      <c r="AF27" s="27"/>
      <c r="AG27" s="28"/>
      <c r="AH27" s="142" t="str">
        <f>IF(ISNA(VLOOKUP(CONCATENATE($D27&amp;$E27),Anciens!$A$3:$G$334,5,FALSE))=TRUE,"",IF(VLOOKUP(CONCATENATE($D27&amp;$E27),Anciens!$A$3:$G$334,5,FALSE)=0,"",VLOOKUP(CONCATENATE($D27&amp;$E27),Anciens!$A$3:$G$334,5,FALSE)))</f>
        <v/>
      </c>
      <c r="AI27" s="142" t="str">
        <f>IF(ISNA(VLOOKUP(CONCATENATE($D27&amp;$E27),Anciens!$A$3:$G$334,6,FALSE))=TRUE,"",IF(VLOOKUP(CONCATENATE($D27&amp;$E27),Anciens!$A$3:$G$334,6,FALSE)=0,"",VLOOKUP(CONCATENATE($D27&amp;$E27),Anciens!$A$3:$G$334,6,FALSE)))</f>
        <v/>
      </c>
      <c r="AJ27" s="142" t="str">
        <f>IF(ISNA(VLOOKUP(CONCATENATE($D27&amp;$E27),Anciens!$A$3:$G$334,7,FALSE))=TRUE,"",IF(VLOOKUP(CONCATENATE($D27&amp;$E27),Anciens!$A$3:$G$334,7,FALSE)=0,"",VLOOKUP(CONCATENATE($D27&amp;$E27),Anciens!$A$3:$G$334,7,FALSE)))</f>
        <v/>
      </c>
    </row>
    <row r="28" spans="1:36" s="3" customFormat="1" ht="15" customHeight="1" x14ac:dyDescent="0.2">
      <c r="A28" s="12"/>
      <c r="B28" s="13"/>
      <c r="C28" s="14"/>
      <c r="D28" s="15"/>
      <c r="E28" s="16"/>
      <c r="F28" s="17">
        <f>VLOOKUP(CONCATENATE($D28&amp;$E28),Anciens!$A$3:$G$334,4,FALSE)</f>
        <v>0</v>
      </c>
      <c r="G28" s="30">
        <f t="shared" si="0"/>
        <v>0</v>
      </c>
      <c r="H28" s="10" t="s">
        <v>753</v>
      </c>
      <c r="I28" s="31">
        <f>IF(OR(H28="NON",H28=""),G28,IF(H28="Famille",MAX(0,G28-$N$362),IF(H28="Promotion",MAX(0,G28-$N$363),IF(H28="mi-saison",MAX(0,ROUNDDOWN(G28*(1-$N$364),0)),IF(H28="Apogei94",MAX(0,ROUNDDOWN(G28*(1-$N$365),0)))))))</f>
        <v>0</v>
      </c>
      <c r="J28" s="9"/>
      <c r="K28" s="32">
        <f t="shared" si="2"/>
        <v>0</v>
      </c>
      <c r="L28" s="33" t="str">
        <f t="shared" si="3"/>
        <v/>
      </c>
      <c r="M28" s="35"/>
      <c r="N28" s="36"/>
      <c r="O28" s="123"/>
      <c r="P28" s="120"/>
      <c r="Q28" s="37"/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4"/>
        <v/>
      </c>
      <c r="AE28" s="26"/>
      <c r="AF28" s="27"/>
      <c r="AG28" s="28"/>
      <c r="AH28" s="142" t="str">
        <f>IF(ISNA(VLOOKUP(CONCATENATE($D28&amp;$E28),Anciens!$A$3:$G$334,5,FALSE))=TRUE,"",IF(VLOOKUP(CONCATENATE($D28&amp;$E28),Anciens!$A$3:$G$334,5,FALSE)=0,"",VLOOKUP(CONCATENATE($D28&amp;$E28),Anciens!$A$3:$G$334,5,FALSE)))</f>
        <v/>
      </c>
      <c r="AI28" s="142" t="str">
        <f>IF(ISNA(VLOOKUP(CONCATENATE($D28&amp;$E28),Anciens!$A$3:$G$334,6,FALSE))=TRUE,"",IF(VLOOKUP(CONCATENATE($D28&amp;$E28),Anciens!$A$3:$G$334,6,FALSE)=0,"",VLOOKUP(CONCATENATE($D28&amp;$E28),Anciens!$A$3:$G$334,6,FALSE)))</f>
        <v/>
      </c>
      <c r="AJ28" s="142" t="str">
        <f>IF(ISNA(VLOOKUP(CONCATENATE($D28&amp;$E28),Anciens!$A$3:$G$334,7,FALSE))=TRUE,"",IF(VLOOKUP(CONCATENATE($D28&amp;$E28),Anciens!$A$3:$G$334,7,FALSE)=0,"",VLOOKUP(CONCATENATE($D28&amp;$E28),Anciens!$A$3:$G$334,7,FALSE)))</f>
        <v/>
      </c>
    </row>
    <row r="29" spans="1:36" s="3" customFormat="1" ht="15" customHeight="1" x14ac:dyDescent="0.2">
      <c r="A29" s="12"/>
      <c r="B29" s="13"/>
      <c r="C29" s="14"/>
      <c r="D29" s="15"/>
      <c r="E29" s="16"/>
      <c r="F29" s="17">
        <f>VLOOKUP(CONCATENATE($D29&amp;$E29),Anciens!$A$3:$G$334,4,FALSE)</f>
        <v>0</v>
      </c>
      <c r="G29" s="30">
        <f t="shared" si="0"/>
        <v>0</v>
      </c>
      <c r="H29" s="10" t="s">
        <v>753</v>
      </c>
      <c r="I29" s="31">
        <f>IF(OR(H29="NON",H29=""),G29,IF(H29="Famille",MAX(0,G29-$N$362),IF(H29="Promotion",MAX(0,G29-$N$363),IF(H29="mi-saison",MAX(0,ROUNDDOWN(G29*(1-$N$364),0)),IF(H29="Apogei94",MAX(0,ROUNDDOWN(G29*(1-$N$365),0)))))))</f>
        <v>0</v>
      </c>
      <c r="J29" s="9"/>
      <c r="K29" s="32">
        <f t="shared" si="2"/>
        <v>0</v>
      </c>
      <c r="L29" s="33" t="str">
        <f t="shared" si="3"/>
        <v/>
      </c>
      <c r="M29" s="35"/>
      <c r="N29" s="36"/>
      <c r="O29" s="123"/>
      <c r="P29" s="120"/>
      <c r="Q29" s="37"/>
      <c r="R29" s="153"/>
      <c r="S29" s="154"/>
      <c r="T29" s="155"/>
      <c r="U29" s="156"/>
      <c r="V29" s="157"/>
      <c r="W29" s="183"/>
      <c r="X29" s="184"/>
      <c r="Y29" s="185"/>
      <c r="Z29" s="186"/>
      <c r="AA29" s="187"/>
      <c r="AB29" s="24"/>
      <c r="AC29" s="25"/>
      <c r="AD29" s="34" t="str">
        <f t="shared" si="4"/>
        <v/>
      </c>
      <c r="AE29" s="26"/>
      <c r="AF29" s="27"/>
      <c r="AG29" s="28"/>
      <c r="AH29" s="142" t="str">
        <f>IF(ISNA(VLOOKUP(CONCATENATE($D29&amp;$E29),Anciens!$A$3:$G$334,5,FALSE))=TRUE,"",IF(VLOOKUP(CONCATENATE($D29&amp;$E29),Anciens!$A$3:$G$334,5,FALSE)=0,"",VLOOKUP(CONCATENATE($D29&amp;$E29),Anciens!$A$3:$G$334,5,FALSE)))</f>
        <v/>
      </c>
      <c r="AI29" s="142" t="str">
        <f>IF(ISNA(VLOOKUP(CONCATENATE($D29&amp;$E29),Anciens!$A$3:$G$334,6,FALSE))=TRUE,"",IF(VLOOKUP(CONCATENATE($D29&amp;$E29),Anciens!$A$3:$G$334,6,FALSE)=0,"",VLOOKUP(CONCATENATE($D29&amp;$E29),Anciens!$A$3:$G$334,6,FALSE)))</f>
        <v/>
      </c>
      <c r="AJ29" s="142" t="str">
        <f>IF(ISNA(VLOOKUP(CONCATENATE($D29&amp;$E29),Anciens!$A$3:$G$334,7,FALSE))=TRUE,"",IF(VLOOKUP(CONCATENATE($D29&amp;$E29),Anciens!$A$3:$G$334,7,FALSE)=0,"",VLOOKUP(CONCATENATE($D29&amp;$E29),Anciens!$A$3:$G$334,7,FALSE)))</f>
        <v/>
      </c>
    </row>
    <row r="30" spans="1:36" s="3" customFormat="1" ht="15" customHeight="1" x14ac:dyDescent="0.2">
      <c r="A30" s="12"/>
      <c r="B30" s="13"/>
      <c r="C30" s="14"/>
      <c r="D30" s="15"/>
      <c r="E30" s="16"/>
      <c r="F30" s="17">
        <f>VLOOKUP(CONCATENATE($D30&amp;$E30),Anciens!$A$3:$G$334,4,FALSE)</f>
        <v>0</v>
      </c>
      <c r="G30" s="30">
        <f t="shared" si="0"/>
        <v>0</v>
      </c>
      <c r="H30" s="10" t="s">
        <v>753</v>
      </c>
      <c r="I30" s="31">
        <f>IF(OR(H30="NON",H30=""),G30,IF(H30="Famille",MAX(0,G30-$N$362),IF(H30="Promotion",MAX(0,G30-$N$363),IF(H30="mi-saison",MAX(0,ROUNDDOWN(G30*(1-$N$364),0)),IF(H30="Apogei94",MAX(0,ROUNDDOWN(G30*(1-$N$365),0)))))))</f>
        <v>0</v>
      </c>
      <c r="J30" s="9"/>
      <c r="K30" s="32">
        <f t="shared" si="2"/>
        <v>0</v>
      </c>
      <c r="L30" s="33" t="str">
        <f t="shared" si="3"/>
        <v/>
      </c>
      <c r="M30" s="35"/>
      <c r="N30" s="36"/>
      <c r="O30" s="123"/>
      <c r="P30" s="120"/>
      <c r="Q30" s="37"/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4"/>
        <v/>
      </c>
      <c r="AE30" s="26"/>
      <c r="AF30" s="27"/>
      <c r="AG30" s="28"/>
      <c r="AH30" s="142" t="str">
        <f>IF(ISNA(VLOOKUP(CONCATENATE($D30&amp;$E30),Anciens!$A$3:$G$334,5,FALSE))=TRUE,"",IF(VLOOKUP(CONCATENATE($D30&amp;$E30),Anciens!$A$3:$G$334,5,FALSE)=0,"",VLOOKUP(CONCATENATE($D30&amp;$E30),Anciens!$A$3:$G$334,5,FALSE)))</f>
        <v/>
      </c>
      <c r="AI30" s="142" t="str">
        <f>IF(ISNA(VLOOKUP(CONCATENATE($D30&amp;$E30),Anciens!$A$3:$G$334,6,FALSE))=TRUE,"",IF(VLOOKUP(CONCATENATE($D30&amp;$E30),Anciens!$A$3:$G$334,6,FALSE)=0,"",VLOOKUP(CONCATENATE($D30&amp;$E30),Anciens!$A$3:$G$334,6,FALSE)))</f>
        <v/>
      </c>
      <c r="AJ30" s="142" t="str">
        <f>IF(ISNA(VLOOKUP(CONCATENATE($D30&amp;$E30),Anciens!$A$3:$G$334,7,FALSE))=TRUE,"",IF(VLOOKUP(CONCATENATE($D30&amp;$E30),Anciens!$A$3:$G$334,7,FALSE)=0,"",VLOOKUP(CONCATENATE($D30&amp;$E30),Anciens!$A$3:$G$334,7,FALSE)))</f>
        <v/>
      </c>
    </row>
    <row r="31" spans="1:36" s="3" customFormat="1" ht="15" customHeight="1" x14ac:dyDescent="0.2">
      <c r="A31" s="12"/>
      <c r="B31" s="13"/>
      <c r="C31" s="14"/>
      <c r="D31" s="15"/>
      <c r="E31" s="16"/>
      <c r="F31" s="17">
        <f>VLOOKUP(CONCATENATE($D31&amp;$E31),Anciens!$A$3:$G$334,4,FALSE)</f>
        <v>0</v>
      </c>
      <c r="G31" s="30">
        <f t="shared" si="0"/>
        <v>0</v>
      </c>
      <c r="H31" s="10" t="s">
        <v>753</v>
      </c>
      <c r="I31" s="31">
        <f>IF(OR(H31="NON",H31=""),G31,IF(H31="Famille",MAX(0,G31-$N$362),IF(H31="Promotion",MAX(0,G31-$N$363),IF(H31="mi-saison",MAX(0,ROUNDDOWN(G31*(1-$N$364),0)),IF(H31="Apogei94",MAX(0,ROUNDDOWN(G31*(1-$N$365),0)))))))</f>
        <v>0</v>
      </c>
      <c r="J31" s="9"/>
      <c r="K31" s="32">
        <f t="shared" si="2"/>
        <v>0</v>
      </c>
      <c r="L31" s="33" t="str">
        <f t="shared" si="3"/>
        <v/>
      </c>
      <c r="M31" s="35"/>
      <c r="N31" s="36"/>
      <c r="O31" s="123"/>
      <c r="P31" s="120"/>
      <c r="Q31" s="37"/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4"/>
        <v/>
      </c>
      <c r="AE31" s="26"/>
      <c r="AF31" s="27"/>
      <c r="AG31" s="28"/>
      <c r="AH31" s="142" t="str">
        <f>IF(ISNA(VLOOKUP(CONCATENATE($D31&amp;$E31),Anciens!$A$3:$G$334,5,FALSE))=TRUE,"",IF(VLOOKUP(CONCATENATE($D31&amp;$E31),Anciens!$A$3:$G$334,5,FALSE)=0,"",VLOOKUP(CONCATENATE($D31&amp;$E31),Anciens!$A$3:$G$334,5,FALSE)))</f>
        <v/>
      </c>
      <c r="AI31" s="142" t="str">
        <f>IF(ISNA(VLOOKUP(CONCATENATE($D31&amp;$E31),Anciens!$A$3:$G$334,6,FALSE))=TRUE,"",IF(VLOOKUP(CONCATENATE($D31&amp;$E31),Anciens!$A$3:$G$334,6,FALSE)=0,"",VLOOKUP(CONCATENATE($D31&amp;$E31),Anciens!$A$3:$G$334,6,FALSE)))</f>
        <v/>
      </c>
      <c r="AJ31" s="142" t="str">
        <f>IF(ISNA(VLOOKUP(CONCATENATE($D31&amp;$E31),Anciens!$A$3:$G$334,7,FALSE))=TRUE,"",IF(VLOOKUP(CONCATENATE($D31&amp;$E31),Anciens!$A$3:$G$334,7,FALSE)=0,"",VLOOKUP(CONCATENATE($D31&amp;$E31),Anciens!$A$3:$G$334,7,FALSE)))</f>
        <v/>
      </c>
    </row>
    <row r="32" spans="1:36" ht="15" customHeight="1" x14ac:dyDescent="0.2">
      <c r="A32" s="12"/>
      <c r="B32" s="13"/>
      <c r="C32" s="14"/>
      <c r="D32" s="15"/>
      <c r="E32" s="16"/>
      <c r="F32" s="17">
        <f>VLOOKUP(CONCATENATE($D32&amp;$E32),Anciens!$A$3:$G$334,4,FALSE)</f>
        <v>0</v>
      </c>
      <c r="G32" s="30">
        <f t="shared" si="0"/>
        <v>0</v>
      </c>
      <c r="H32" s="10" t="s">
        <v>753</v>
      </c>
      <c r="I32" s="31">
        <f>IF(OR(H32="NON",H32=""),G32,IF(H32="Famille",MAX(0,G32-$N$362),IF(H32="Promotion",MAX(0,G32-$N$363),IF(H32="mi-saison",MAX(0,ROUNDDOWN(G32*(1-$N$364),0)),IF(H32="Apogei94",MAX(0,ROUNDDOWN(G32*(1-$N$365),0)))))))</f>
        <v>0</v>
      </c>
      <c r="J32" s="9"/>
      <c r="K32" s="32">
        <f t="shared" si="2"/>
        <v>0</v>
      </c>
      <c r="L32" s="33" t="str">
        <f t="shared" si="3"/>
        <v/>
      </c>
      <c r="M32" s="35"/>
      <c r="N32" s="36"/>
      <c r="O32" s="123"/>
      <c r="P32" s="120"/>
      <c r="Q32" s="37"/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4"/>
        <v/>
      </c>
      <c r="AE32" s="26"/>
      <c r="AF32" s="27"/>
      <c r="AG32" s="28"/>
      <c r="AH32" s="142" t="str">
        <f>IF(ISNA(VLOOKUP(CONCATENATE($D32&amp;$E32),Anciens!$A$3:$G$334,5,FALSE))=TRUE,"",IF(VLOOKUP(CONCATENATE($D32&amp;$E32),Anciens!$A$3:$G$334,5,FALSE)=0,"",VLOOKUP(CONCATENATE($D32&amp;$E32),Anciens!$A$3:$G$334,5,FALSE)))</f>
        <v/>
      </c>
      <c r="AI32" s="142" t="str">
        <f>IF(ISNA(VLOOKUP(CONCATENATE($D32&amp;$E32),Anciens!$A$3:$G$334,6,FALSE))=TRUE,"",IF(VLOOKUP(CONCATENATE($D32&amp;$E32),Anciens!$A$3:$G$334,6,FALSE)=0,"",VLOOKUP(CONCATENATE($D32&amp;$E32),Anciens!$A$3:$G$334,6,FALSE)))</f>
        <v/>
      </c>
      <c r="AJ32" s="142" t="str">
        <f>IF(ISNA(VLOOKUP(CONCATENATE($D32&amp;$E32),Anciens!$A$3:$G$334,7,FALSE))=TRUE,"",IF(VLOOKUP(CONCATENATE($D32&amp;$E32),Anciens!$A$3:$G$334,7,FALSE)=0,"",VLOOKUP(CONCATENATE($D32&amp;$E32),Anciens!$A$3:$G$334,7,FALSE)))</f>
        <v/>
      </c>
    </row>
    <row r="33" spans="1:36" s="3" customFormat="1" ht="15" customHeight="1" x14ac:dyDescent="0.2">
      <c r="A33" s="12"/>
      <c r="B33" s="13"/>
      <c r="C33" s="14"/>
      <c r="D33" s="15"/>
      <c r="E33" s="16"/>
      <c r="F33" s="17">
        <f>VLOOKUP(CONCATENATE($D33&amp;$E33),Anciens!$A$3:$G$334,4,FALSE)</f>
        <v>0</v>
      </c>
      <c r="G33" s="30">
        <f t="shared" si="0"/>
        <v>0</v>
      </c>
      <c r="H33" s="10" t="s">
        <v>753</v>
      </c>
      <c r="I33" s="31">
        <f>IF(OR(H33="NON",H33=""),G33,IF(H33="Famille",MAX(0,G33-$N$362),IF(H33="Promotion",MAX(0,G33-$N$363),IF(H33="mi-saison",MAX(0,ROUNDDOWN(G33*(1-$N$364),0)),IF(H33="Apogei94",MAX(0,ROUNDDOWN(G33*(1-$N$365),0)))))))</f>
        <v>0</v>
      </c>
      <c r="J33" s="9"/>
      <c r="K33" s="32">
        <f t="shared" si="2"/>
        <v>0</v>
      </c>
      <c r="L33" s="33" t="str">
        <f t="shared" si="3"/>
        <v/>
      </c>
      <c r="M33" s="35"/>
      <c r="N33" s="36"/>
      <c r="O33" s="123"/>
      <c r="P33" s="120"/>
      <c r="Q33" s="37"/>
      <c r="R33" s="153"/>
      <c r="S33" s="154"/>
      <c r="T33" s="155"/>
      <c r="U33" s="156"/>
      <c r="V33" s="157"/>
      <c r="W33" s="183"/>
      <c r="X33" s="184"/>
      <c r="Y33" s="185"/>
      <c r="Z33" s="186"/>
      <c r="AA33" s="187"/>
      <c r="AB33" s="24"/>
      <c r="AC33" s="25"/>
      <c r="AD33" s="34" t="str">
        <f t="shared" si="4"/>
        <v/>
      </c>
      <c r="AE33" s="26"/>
      <c r="AF33" s="27"/>
      <c r="AG33" s="28"/>
      <c r="AH33" s="142" t="str">
        <f>IF(ISNA(VLOOKUP(CONCATENATE($D33&amp;$E33),Anciens!$A$3:$G$334,5,FALSE))=TRUE,"",IF(VLOOKUP(CONCATENATE($D33&amp;$E33),Anciens!$A$3:$G$334,5,FALSE)=0,"",VLOOKUP(CONCATENATE($D33&amp;$E33),Anciens!$A$3:$G$334,5,FALSE)))</f>
        <v/>
      </c>
      <c r="AI33" s="142" t="str">
        <f>IF(ISNA(VLOOKUP(CONCATENATE($D33&amp;$E33),Anciens!$A$3:$G$334,6,FALSE))=TRUE,"",IF(VLOOKUP(CONCATENATE($D33&amp;$E33),Anciens!$A$3:$G$334,6,FALSE)=0,"",VLOOKUP(CONCATENATE($D33&amp;$E33),Anciens!$A$3:$G$334,6,FALSE)))</f>
        <v/>
      </c>
      <c r="AJ33" s="142" t="str">
        <f>IF(ISNA(VLOOKUP(CONCATENATE($D33&amp;$E33),Anciens!$A$3:$G$334,7,FALSE))=TRUE,"",IF(VLOOKUP(CONCATENATE($D33&amp;$E33),Anciens!$A$3:$G$334,7,FALSE)=0,"",VLOOKUP(CONCATENATE($D33&amp;$E33),Anciens!$A$3:$G$334,7,FALSE)))</f>
        <v/>
      </c>
    </row>
    <row r="34" spans="1:36" s="3" customFormat="1" ht="15" customHeight="1" x14ac:dyDescent="0.2">
      <c r="A34" s="12"/>
      <c r="B34" s="13"/>
      <c r="C34" s="14"/>
      <c r="D34" s="15"/>
      <c r="E34" s="16"/>
      <c r="F34" s="17">
        <f>VLOOKUP(CONCATENATE($D34&amp;$E34),Anciens!$A$3:$G$334,4,FALSE)</f>
        <v>0</v>
      </c>
      <c r="G34" s="30">
        <f t="shared" si="0"/>
        <v>0</v>
      </c>
      <c r="H34" s="10" t="s">
        <v>753</v>
      </c>
      <c r="I34" s="31">
        <f>IF(OR(H34="NON",H34=""),G34,IF(H34="Famille",MAX(0,G34-$N$362),IF(H34="Promotion",MAX(0,G34-$N$363),IF(H34="mi-saison",MAX(0,ROUNDDOWN(G34*(1-$N$364),0)),IF(H34="Apogei94",MAX(0,ROUNDDOWN(G34*(1-$N$365),0)))))))</f>
        <v>0</v>
      </c>
      <c r="J34" s="9"/>
      <c r="K34" s="32">
        <f t="shared" si="2"/>
        <v>0</v>
      </c>
      <c r="L34" s="33" t="str">
        <f t="shared" si="3"/>
        <v/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4"/>
        <v/>
      </c>
      <c r="AE34" s="26"/>
      <c r="AF34" s="27"/>
      <c r="AG34" s="28"/>
      <c r="AH34" s="142" t="str">
        <f>IF(ISNA(VLOOKUP(CONCATENATE($D34&amp;$E34),Anciens!$A$3:$G$334,5,FALSE))=TRUE,"",IF(VLOOKUP(CONCATENATE($D34&amp;$E34),Anciens!$A$3:$G$334,5,FALSE)=0,"",VLOOKUP(CONCATENATE($D34&amp;$E34),Anciens!$A$3:$G$334,5,FALSE)))</f>
        <v/>
      </c>
      <c r="AI34" s="142" t="str">
        <f>IF(ISNA(VLOOKUP(CONCATENATE($D34&amp;$E34),Anciens!$A$3:$G$334,6,FALSE))=TRUE,"",IF(VLOOKUP(CONCATENATE($D34&amp;$E34),Anciens!$A$3:$G$334,6,FALSE)=0,"",VLOOKUP(CONCATENATE($D34&amp;$E34),Anciens!$A$3:$G$334,6,FALSE)))</f>
        <v/>
      </c>
      <c r="AJ34" s="142" t="str">
        <f>IF(ISNA(VLOOKUP(CONCATENATE($D34&amp;$E34),Anciens!$A$3:$G$334,7,FALSE))=TRUE,"",IF(VLOOKUP(CONCATENATE($D34&amp;$E34),Anciens!$A$3:$G$334,7,FALSE)=0,"",VLOOKUP(CONCATENATE($D34&amp;$E34),Anciens!$A$3:$G$334,7,FALSE)))</f>
        <v/>
      </c>
    </row>
    <row r="35" spans="1:36" s="3" customFormat="1" ht="15" customHeight="1" x14ac:dyDescent="0.2">
      <c r="A35" s="12"/>
      <c r="B35" s="13"/>
      <c r="C35" s="14"/>
      <c r="D35" s="15"/>
      <c r="E35" s="16"/>
      <c r="F35" s="17">
        <f>VLOOKUP(CONCATENATE($D35&amp;$E35),Anciens!$A$3:$G$334,4,FALSE)</f>
        <v>0</v>
      </c>
      <c r="G35" s="30">
        <f t="shared" si="0"/>
        <v>0</v>
      </c>
      <c r="H35" s="10" t="s">
        <v>753</v>
      </c>
      <c r="I35" s="31">
        <f>IF(OR(H35="NON",H35=""),G35,IF(H35="Famille",MAX(0,G35-$N$362),IF(H35="Promotion",MAX(0,G35-$N$363),IF(H35="mi-saison",MAX(0,ROUNDDOWN(G35*(1-$N$364),0)),IF(H35="Apogei94",MAX(0,ROUNDDOWN(G35*(1-$N$365),0)))))))</f>
        <v>0</v>
      </c>
      <c r="J35" s="9"/>
      <c r="K35" s="32">
        <f t="shared" si="2"/>
        <v>0</v>
      </c>
      <c r="L35" s="33" t="str">
        <f t="shared" si="3"/>
        <v/>
      </c>
      <c r="M35" s="35"/>
      <c r="N35" s="36"/>
      <c r="O35" s="123"/>
      <c r="P35" s="120"/>
      <c r="Q35" s="37"/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4"/>
        <v/>
      </c>
      <c r="AE35" s="26"/>
      <c r="AF35" s="27"/>
      <c r="AG35" s="28"/>
      <c r="AH35" s="142" t="str">
        <f>IF(ISNA(VLOOKUP(CONCATENATE($D35&amp;$E35),Anciens!$A$3:$G$334,5,FALSE))=TRUE,"",IF(VLOOKUP(CONCATENATE($D35&amp;$E35),Anciens!$A$3:$G$334,5,FALSE)=0,"",VLOOKUP(CONCATENATE($D35&amp;$E35),Anciens!$A$3:$G$334,5,FALSE)))</f>
        <v/>
      </c>
      <c r="AI35" s="142" t="str">
        <f>IF(ISNA(VLOOKUP(CONCATENATE($D35&amp;$E35),Anciens!$A$3:$G$334,6,FALSE))=TRUE,"",IF(VLOOKUP(CONCATENATE($D35&amp;$E35),Anciens!$A$3:$G$334,6,FALSE)=0,"",VLOOKUP(CONCATENATE($D35&amp;$E35),Anciens!$A$3:$G$334,6,FALSE)))</f>
        <v/>
      </c>
      <c r="AJ35" s="142" t="str">
        <f>IF(ISNA(VLOOKUP(CONCATENATE($D35&amp;$E35),Anciens!$A$3:$G$334,7,FALSE))=TRUE,"",IF(VLOOKUP(CONCATENATE($D35&amp;$E35),Anciens!$A$3:$G$334,7,FALSE)=0,"",VLOOKUP(CONCATENATE($D35&amp;$E35),Anciens!$A$3:$G$334,7,FALSE)))</f>
        <v/>
      </c>
    </row>
    <row r="36" spans="1:36" s="3" customFormat="1" ht="15" customHeight="1" x14ac:dyDescent="0.2">
      <c r="A36" s="12"/>
      <c r="B36" s="13"/>
      <c r="C36" s="14"/>
      <c r="D36" s="15"/>
      <c r="E36" s="16"/>
      <c r="F36" s="17">
        <f>VLOOKUP(CONCATENATE($D36&amp;$E36),Anciens!$A$3:$G$334,4,FALSE)</f>
        <v>0</v>
      </c>
      <c r="G36" s="30">
        <f t="shared" si="0"/>
        <v>0</v>
      </c>
      <c r="H36" s="10" t="s">
        <v>753</v>
      </c>
      <c r="I36" s="31">
        <f>IF(OR(H36="NON",H36=""),G36,IF(H36="Famille",MAX(0,G36-$N$362),IF(H36="Promotion",MAX(0,G36-$N$363),IF(H36="mi-saison",MAX(0,ROUNDDOWN(G36*(1-$N$364),0)),IF(H36="Apogei94",MAX(0,ROUNDDOWN(G36*(1-$N$365),0)))))))</f>
        <v>0</v>
      </c>
      <c r="J36" s="9"/>
      <c r="K36" s="32">
        <f t="shared" si="2"/>
        <v>0</v>
      </c>
      <c r="L36" s="33" t="str">
        <f t="shared" si="3"/>
        <v/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4"/>
        <v/>
      </c>
      <c r="AE36" s="26"/>
      <c r="AF36" s="27"/>
      <c r="AG36" s="28"/>
      <c r="AH36" s="142" t="str">
        <f>IF(ISNA(VLOOKUP(CONCATENATE($D36&amp;$E36),Anciens!$A$3:$G$334,5,FALSE))=TRUE,"",IF(VLOOKUP(CONCATENATE($D36&amp;$E36),Anciens!$A$3:$G$334,5,FALSE)=0,"",VLOOKUP(CONCATENATE($D36&amp;$E36),Anciens!$A$3:$G$334,5,FALSE)))</f>
        <v/>
      </c>
      <c r="AI36" s="142" t="str">
        <f>IF(ISNA(VLOOKUP(CONCATENATE($D36&amp;$E36),Anciens!$A$3:$G$334,6,FALSE))=TRUE,"",IF(VLOOKUP(CONCATENATE($D36&amp;$E36),Anciens!$A$3:$G$334,6,FALSE)=0,"",VLOOKUP(CONCATENATE($D36&amp;$E36),Anciens!$A$3:$G$334,6,FALSE)))</f>
        <v/>
      </c>
      <c r="AJ36" s="142" t="str">
        <f>IF(ISNA(VLOOKUP(CONCATENATE($D36&amp;$E36),Anciens!$A$3:$G$334,7,FALSE))=TRUE,"",IF(VLOOKUP(CONCATENATE($D36&amp;$E36),Anciens!$A$3:$G$334,7,FALSE)=0,"",VLOOKUP(CONCATENATE($D36&amp;$E36),Anciens!$A$3:$G$334,7,FALSE)))</f>
        <v/>
      </c>
    </row>
    <row r="37" spans="1:36" s="3" customFormat="1" ht="15" customHeight="1" x14ac:dyDescent="0.2">
      <c r="A37" s="12"/>
      <c r="B37" s="13"/>
      <c r="C37" s="14"/>
      <c r="D37" s="15"/>
      <c r="E37" s="16"/>
      <c r="F37" s="17">
        <f>VLOOKUP(CONCATENATE($D37&amp;$E37),Anciens!$A$3:$G$334,4,FALSE)</f>
        <v>0</v>
      </c>
      <c r="G37" s="30">
        <f t="shared" si="0"/>
        <v>0</v>
      </c>
      <c r="H37" s="10" t="s">
        <v>753</v>
      </c>
      <c r="I37" s="31">
        <f>IF(OR(H37="NON",H37=""),G37,IF(H37="Famille",MAX(0,G37-$N$362),IF(H37="Promotion",MAX(0,G37-$N$363),IF(H37="mi-saison",MAX(0,ROUNDDOWN(G37*(1-$N$364),0)),IF(H37="Apogei94",MAX(0,ROUNDDOWN(G37*(1-$N$365),0)))))))</f>
        <v>0</v>
      </c>
      <c r="J37" s="9"/>
      <c r="K37" s="32">
        <f t="shared" si="2"/>
        <v>0</v>
      </c>
      <c r="L37" s="33" t="str">
        <f t="shared" si="3"/>
        <v/>
      </c>
      <c r="M37" s="35"/>
      <c r="N37" s="36"/>
      <c r="O37" s="123"/>
      <c r="P37" s="120"/>
      <c r="Q37" s="37"/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4"/>
        <v/>
      </c>
      <c r="AE37" s="26"/>
      <c r="AF37" s="27"/>
      <c r="AG37" s="28"/>
      <c r="AH37" s="142" t="str">
        <f>IF(ISNA(VLOOKUP(CONCATENATE($D37&amp;$E37),Anciens!$A$3:$G$334,5,FALSE))=TRUE,"",IF(VLOOKUP(CONCATENATE($D37&amp;$E37),Anciens!$A$3:$G$334,5,FALSE)=0,"",VLOOKUP(CONCATENATE($D37&amp;$E37),Anciens!$A$3:$G$334,5,FALSE)))</f>
        <v/>
      </c>
      <c r="AI37" s="142" t="str">
        <f>IF(ISNA(VLOOKUP(CONCATENATE($D37&amp;$E37),Anciens!$A$3:$G$334,6,FALSE))=TRUE,"",IF(VLOOKUP(CONCATENATE($D37&amp;$E37),Anciens!$A$3:$G$334,6,FALSE)=0,"",VLOOKUP(CONCATENATE($D37&amp;$E37),Anciens!$A$3:$G$334,6,FALSE)))</f>
        <v/>
      </c>
      <c r="AJ37" s="142" t="str">
        <f>IF(ISNA(VLOOKUP(CONCATENATE($D37&amp;$E37),Anciens!$A$3:$G$334,7,FALSE))=TRUE,"",IF(VLOOKUP(CONCATENATE($D37&amp;$E37),Anciens!$A$3:$G$334,7,FALSE)=0,"",VLOOKUP(CONCATENATE($D37&amp;$E37),Anciens!$A$3:$G$334,7,FALSE)))</f>
        <v/>
      </c>
    </row>
    <row r="38" spans="1:36" s="3" customFormat="1" ht="15" customHeight="1" x14ac:dyDescent="0.2">
      <c r="A38" s="12"/>
      <c r="B38" s="13"/>
      <c r="C38" s="14"/>
      <c r="D38" s="15"/>
      <c r="E38" s="16"/>
      <c r="F38" s="17">
        <f>VLOOKUP(CONCATENATE($D38&amp;$E38),Anciens!$A$3:$G$334,4,FALSE)</f>
        <v>0</v>
      </c>
      <c r="G38" s="30">
        <f t="shared" si="0"/>
        <v>0</v>
      </c>
      <c r="H38" s="10" t="s">
        <v>753</v>
      </c>
      <c r="I38" s="31">
        <f>IF(OR(H38="NON",H38=""),G38,IF(H38="Famille",MAX(0,G38-$N$362),IF(H38="Promotion",MAX(0,G38-$N$363),IF(H38="mi-saison",MAX(0,ROUNDDOWN(G38*(1-$N$364),0)),IF(H38="Apogei94",MAX(0,ROUNDDOWN(G38*(1-$N$365),0)))))))</f>
        <v>0</v>
      </c>
      <c r="J38" s="9"/>
      <c r="K38" s="32">
        <f t="shared" si="2"/>
        <v>0</v>
      </c>
      <c r="L38" s="33" t="str">
        <f t="shared" si="3"/>
        <v/>
      </c>
      <c r="M38" s="35"/>
      <c r="N38" s="36"/>
      <c r="O38" s="123"/>
      <c r="P38" s="120"/>
      <c r="Q38" s="37"/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4"/>
        <v/>
      </c>
      <c r="AE38" s="26"/>
      <c r="AF38" s="27"/>
      <c r="AG38" s="28"/>
      <c r="AH38" s="142" t="str">
        <f>IF(ISNA(VLOOKUP(CONCATENATE($D38&amp;$E38),Anciens!$A$3:$G$334,5,FALSE))=TRUE,"",IF(VLOOKUP(CONCATENATE($D38&amp;$E38),Anciens!$A$3:$G$334,5,FALSE)=0,"",VLOOKUP(CONCATENATE($D38&amp;$E38),Anciens!$A$3:$G$334,5,FALSE)))</f>
        <v/>
      </c>
      <c r="AI38" s="142" t="str">
        <f>IF(ISNA(VLOOKUP(CONCATENATE($D38&amp;$E38),Anciens!$A$3:$G$334,6,FALSE))=TRUE,"",IF(VLOOKUP(CONCATENATE($D38&amp;$E38),Anciens!$A$3:$G$334,6,FALSE)=0,"",VLOOKUP(CONCATENATE($D38&amp;$E38),Anciens!$A$3:$G$334,6,FALSE)))</f>
        <v/>
      </c>
      <c r="AJ38" s="142" t="str">
        <f>IF(ISNA(VLOOKUP(CONCATENATE($D38&amp;$E38),Anciens!$A$3:$G$334,7,FALSE))=TRUE,"",IF(VLOOKUP(CONCATENATE($D38&amp;$E38),Anciens!$A$3:$G$334,7,FALSE)=0,"",VLOOKUP(CONCATENATE($D38&amp;$E38),Anciens!$A$3:$G$334,7,FALSE)))</f>
        <v/>
      </c>
    </row>
    <row r="39" spans="1:36" s="3" customFormat="1" ht="15" customHeight="1" x14ac:dyDescent="0.2">
      <c r="A39" s="12"/>
      <c r="B39" s="13"/>
      <c r="C39" s="14"/>
      <c r="D39" s="15"/>
      <c r="E39" s="16"/>
      <c r="F39" s="17">
        <f>VLOOKUP(CONCATENATE($D39&amp;$E39),Anciens!$A$3:$G$334,4,FALSE)</f>
        <v>0</v>
      </c>
      <c r="G39" s="30">
        <f t="shared" si="0"/>
        <v>0</v>
      </c>
      <c r="H39" s="10" t="s">
        <v>753</v>
      </c>
      <c r="I39" s="31">
        <f>IF(OR(H39="NON",H39=""),G39,IF(H39="Famille",MAX(0,G39-$N$362),IF(H39="Promotion",MAX(0,G39-$N$363),IF(H39="mi-saison",MAX(0,ROUNDDOWN(G39*(1-$N$364),0)),IF(H39="Apogei94",MAX(0,ROUNDDOWN(G39*(1-$N$365),0)))))))</f>
        <v>0</v>
      </c>
      <c r="J39" s="9"/>
      <c r="K39" s="32">
        <f t="shared" si="2"/>
        <v>0</v>
      </c>
      <c r="L39" s="33" t="str">
        <f t="shared" si="3"/>
        <v/>
      </c>
      <c r="M39" s="35"/>
      <c r="N39" s="36"/>
      <c r="O39" s="123"/>
      <c r="P39" s="120"/>
      <c r="Q39" s="37"/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/>
      <c r="AD39" s="34" t="str">
        <f t="shared" si="4"/>
        <v/>
      </c>
      <c r="AE39" s="26"/>
      <c r="AF39" s="27"/>
      <c r="AG39" s="28"/>
      <c r="AH39" s="142" t="str">
        <f>IF(ISNA(VLOOKUP(CONCATENATE($D39&amp;$E39),Anciens!$A$3:$G$334,5,FALSE))=TRUE,"",IF(VLOOKUP(CONCATENATE($D39&amp;$E39),Anciens!$A$3:$G$334,5,FALSE)=0,"",VLOOKUP(CONCATENATE($D39&amp;$E39),Anciens!$A$3:$G$334,5,FALSE)))</f>
        <v/>
      </c>
      <c r="AI39" s="142" t="str">
        <f>IF(ISNA(VLOOKUP(CONCATENATE($D39&amp;$E39),Anciens!$A$3:$G$334,6,FALSE))=TRUE,"",IF(VLOOKUP(CONCATENATE($D39&amp;$E39),Anciens!$A$3:$G$334,6,FALSE)=0,"",VLOOKUP(CONCATENATE($D39&amp;$E39),Anciens!$A$3:$G$334,6,FALSE)))</f>
        <v/>
      </c>
      <c r="AJ39" s="142" t="str">
        <f>IF(ISNA(VLOOKUP(CONCATENATE($D39&amp;$E39),Anciens!$A$3:$G$334,7,FALSE))=TRUE,"",IF(VLOOKUP(CONCATENATE($D39&amp;$E39),Anciens!$A$3:$G$334,7,FALSE)=0,"",VLOOKUP(CONCATENATE($D39&amp;$E39),Anciens!$A$3:$G$334,7,FALSE)))</f>
        <v/>
      </c>
    </row>
    <row r="40" spans="1:36" s="3" customFormat="1" ht="15" customHeight="1" x14ac:dyDescent="0.2">
      <c r="A40" s="12"/>
      <c r="B40" s="13"/>
      <c r="C40" s="14"/>
      <c r="D40" s="15"/>
      <c r="E40" s="16"/>
      <c r="F40" s="17">
        <f>VLOOKUP(CONCATENATE($D40&amp;$E40),Anciens!$A$3:$G$334,4,FALSE)</f>
        <v>0</v>
      </c>
      <c r="G40" s="30">
        <f t="shared" si="0"/>
        <v>0</v>
      </c>
      <c r="H40" s="10" t="s">
        <v>753</v>
      </c>
      <c r="I40" s="31">
        <f>IF(OR(H40="NON",H40=""),G40,IF(H40="Famille",MAX(0,G40-$N$362),IF(H40="Promotion",MAX(0,G40-$N$363),IF(H40="mi-saison",MAX(0,ROUNDDOWN(G40*(1-$N$364),0)),IF(H40="Apogei94",MAX(0,ROUNDDOWN(G40*(1-$N$365),0)))))))</f>
        <v>0</v>
      </c>
      <c r="J40" s="9"/>
      <c r="K40" s="32">
        <f t="shared" si="2"/>
        <v>0</v>
      </c>
      <c r="L40" s="33" t="str">
        <f t="shared" si="3"/>
        <v/>
      </c>
      <c r="M40" s="35"/>
      <c r="N40" s="36"/>
      <c r="O40" s="123"/>
      <c r="P40" s="120"/>
      <c r="Q40" s="37"/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4"/>
        <v/>
      </c>
      <c r="AE40" s="26"/>
      <c r="AF40" s="27"/>
      <c r="AG40" s="28"/>
      <c r="AH40" s="142" t="str">
        <f>IF(ISNA(VLOOKUP(CONCATENATE($D40&amp;$E40),Anciens!$A$3:$G$334,5,FALSE))=TRUE,"",IF(VLOOKUP(CONCATENATE($D40&amp;$E40),Anciens!$A$3:$G$334,5,FALSE)=0,"",VLOOKUP(CONCATENATE($D40&amp;$E40),Anciens!$A$3:$G$334,5,FALSE)))</f>
        <v/>
      </c>
      <c r="AI40" s="142" t="str">
        <f>IF(ISNA(VLOOKUP(CONCATENATE($D40&amp;$E40),Anciens!$A$3:$G$334,6,FALSE))=TRUE,"",IF(VLOOKUP(CONCATENATE($D40&amp;$E40),Anciens!$A$3:$G$334,6,FALSE)=0,"",VLOOKUP(CONCATENATE($D40&amp;$E40),Anciens!$A$3:$G$334,6,FALSE)))</f>
        <v/>
      </c>
      <c r="AJ40" s="142" t="str">
        <f>IF(ISNA(VLOOKUP(CONCATENATE($D40&amp;$E40),Anciens!$A$3:$G$334,7,FALSE))=TRUE,"",IF(VLOOKUP(CONCATENATE($D40&amp;$E40),Anciens!$A$3:$G$334,7,FALSE)=0,"",VLOOKUP(CONCATENATE($D40&amp;$E40),Anciens!$A$3:$G$334,7,FALSE)))</f>
        <v/>
      </c>
    </row>
    <row r="41" spans="1:36" s="3" customFormat="1" ht="15" customHeight="1" x14ac:dyDescent="0.2">
      <c r="A41" s="12"/>
      <c r="B41" s="13"/>
      <c r="C41" s="14"/>
      <c r="D41" s="15"/>
      <c r="E41" s="16"/>
      <c r="F41" s="17">
        <f>VLOOKUP(CONCATENATE($D41&amp;$E41),Anciens!$A$3:$G$334,4,FALSE)</f>
        <v>0</v>
      </c>
      <c r="G41" s="30">
        <f t="shared" si="0"/>
        <v>0</v>
      </c>
      <c r="H41" s="10" t="s">
        <v>753</v>
      </c>
      <c r="I41" s="31">
        <f>IF(OR(H41="NON",H41=""),G41,IF(H41="Famille",MAX(0,G41-$N$362),IF(H41="Promotion",MAX(0,G41-$N$363),IF(H41="mi-saison",MAX(0,ROUNDDOWN(G41*(1-$N$364),0)),IF(H41="Apogei94",MAX(0,ROUNDDOWN(G41*(1-$N$365),0)))))))</f>
        <v>0</v>
      </c>
      <c r="J41" s="9"/>
      <c r="K41" s="32">
        <f t="shared" si="2"/>
        <v>0</v>
      </c>
      <c r="L41" s="33" t="str">
        <f t="shared" si="3"/>
        <v/>
      </c>
      <c r="M41" s="35"/>
      <c r="N41" s="36"/>
      <c r="O41" s="123"/>
      <c r="P41" s="120"/>
      <c r="Q41" s="37"/>
      <c r="R41" s="153"/>
      <c r="S41" s="154"/>
      <c r="T41" s="155"/>
      <c r="U41" s="156"/>
      <c r="V41" s="157"/>
      <c r="W41" s="183"/>
      <c r="X41" s="184"/>
      <c r="Y41" s="185"/>
      <c r="Z41" s="186"/>
      <c r="AA41" s="187"/>
      <c r="AB41" s="24"/>
      <c r="AC41" s="25"/>
      <c r="AD41" s="34" t="str">
        <f t="shared" si="4"/>
        <v/>
      </c>
      <c r="AE41" s="26"/>
      <c r="AF41" s="27"/>
      <c r="AG41" s="28"/>
      <c r="AH41" s="142" t="str">
        <f>IF(ISNA(VLOOKUP(CONCATENATE($D41&amp;$E41),Anciens!$A$3:$G$334,5,FALSE))=TRUE,"",IF(VLOOKUP(CONCATENATE($D41&amp;$E41),Anciens!$A$3:$G$334,5,FALSE)=0,"",VLOOKUP(CONCATENATE($D41&amp;$E41),Anciens!$A$3:$G$334,5,FALSE)))</f>
        <v/>
      </c>
      <c r="AI41" s="142" t="str">
        <f>IF(ISNA(VLOOKUP(CONCATENATE($D41&amp;$E41),Anciens!$A$3:$G$334,6,FALSE))=TRUE,"",IF(VLOOKUP(CONCATENATE($D41&amp;$E41),Anciens!$A$3:$G$334,6,FALSE)=0,"",VLOOKUP(CONCATENATE($D41&amp;$E41),Anciens!$A$3:$G$334,6,FALSE)))</f>
        <v/>
      </c>
      <c r="AJ41" s="142" t="str">
        <f>IF(ISNA(VLOOKUP(CONCATENATE($D41&amp;$E41),Anciens!$A$3:$G$334,7,FALSE))=TRUE,"",IF(VLOOKUP(CONCATENATE($D41&amp;$E41),Anciens!$A$3:$G$334,7,FALSE)=0,"",VLOOKUP(CONCATENATE($D41&amp;$E41),Anciens!$A$3:$G$334,7,FALSE)))</f>
        <v/>
      </c>
    </row>
    <row r="42" spans="1:36" s="3" customFormat="1" ht="15" customHeight="1" x14ac:dyDescent="0.2">
      <c r="A42" s="12"/>
      <c r="B42" s="13"/>
      <c r="C42" s="14"/>
      <c r="D42" s="15"/>
      <c r="E42" s="16"/>
      <c r="F42" s="17">
        <f>VLOOKUP(CONCATENATE($D42&amp;$E42),Anciens!$A$3:$G$334,4,FALSE)</f>
        <v>0</v>
      </c>
      <c r="G42" s="30">
        <f t="shared" si="0"/>
        <v>0</v>
      </c>
      <c r="H42" s="10" t="s">
        <v>753</v>
      </c>
      <c r="I42" s="31">
        <f>IF(OR(H42="NON",H42=""),G42,IF(H42="Famille",MAX(0,G42-$N$362),IF(H42="Promotion",MAX(0,G42-$N$363),IF(H42="mi-saison",MAX(0,ROUNDDOWN(G42*(1-$N$364),0)),IF(H42="Apogei94",MAX(0,ROUNDDOWN(G42*(1-$N$365),0)))))))</f>
        <v>0</v>
      </c>
      <c r="J42" s="9"/>
      <c r="K42" s="32">
        <f t="shared" si="2"/>
        <v>0</v>
      </c>
      <c r="L42" s="33" t="str">
        <f t="shared" si="3"/>
        <v/>
      </c>
      <c r="M42" s="35"/>
      <c r="N42" s="36"/>
      <c r="O42" s="123"/>
      <c r="P42" s="120"/>
      <c r="Q42" s="37"/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/>
      <c r="AD42" s="34" t="str">
        <f t="shared" si="4"/>
        <v/>
      </c>
      <c r="AE42" s="26"/>
      <c r="AF42" s="27"/>
      <c r="AG42" s="28"/>
      <c r="AH42" s="142" t="str">
        <f>IF(ISNA(VLOOKUP(CONCATENATE($D42&amp;$E42),Anciens!$A$3:$G$334,5,FALSE))=TRUE,"",IF(VLOOKUP(CONCATENATE($D42&amp;$E42),Anciens!$A$3:$G$334,5,FALSE)=0,"",VLOOKUP(CONCATENATE($D42&amp;$E42),Anciens!$A$3:$G$334,5,FALSE)))</f>
        <v/>
      </c>
      <c r="AI42" s="142" t="str">
        <f>IF(ISNA(VLOOKUP(CONCATENATE($D42&amp;$E42),Anciens!$A$3:$G$334,6,FALSE))=TRUE,"",IF(VLOOKUP(CONCATENATE($D42&amp;$E42),Anciens!$A$3:$G$334,6,FALSE)=0,"",VLOOKUP(CONCATENATE($D42&amp;$E42),Anciens!$A$3:$G$334,6,FALSE)))</f>
        <v/>
      </c>
      <c r="AJ42" s="142" t="str">
        <f>IF(ISNA(VLOOKUP(CONCATENATE($D42&amp;$E42),Anciens!$A$3:$G$334,7,FALSE))=TRUE,"",IF(VLOOKUP(CONCATENATE($D42&amp;$E42),Anciens!$A$3:$G$334,7,FALSE)=0,"",VLOOKUP(CONCATENATE($D42&amp;$E42),Anciens!$A$3:$G$334,7,FALSE)))</f>
        <v/>
      </c>
    </row>
    <row r="43" spans="1:36" s="3" customFormat="1" ht="15" customHeight="1" x14ac:dyDescent="0.2">
      <c r="A43" s="12"/>
      <c r="B43" s="13"/>
      <c r="C43" s="14"/>
      <c r="D43" s="15"/>
      <c r="E43" s="16"/>
      <c r="F43" s="17">
        <f>VLOOKUP(CONCATENATE($D43&amp;$E43),Anciens!$A$3:$G$334,4,FALSE)</f>
        <v>0</v>
      </c>
      <c r="G43" s="30">
        <f t="shared" si="0"/>
        <v>0</v>
      </c>
      <c r="H43" s="10" t="s">
        <v>753</v>
      </c>
      <c r="I43" s="31">
        <f>IF(OR(H43="NON",H43=""),G43,IF(H43="Famille",MAX(0,G43-$N$362),IF(H43="Promotion",MAX(0,G43-$N$363),IF(H43="mi-saison",MAX(0,ROUNDDOWN(G43*(1-$N$364),0)),IF(H43="Apogei94",MAX(0,ROUNDDOWN(G43*(1-$N$365),0)))))))</f>
        <v>0</v>
      </c>
      <c r="J43" s="9"/>
      <c r="K43" s="32">
        <f t="shared" si="2"/>
        <v>0</v>
      </c>
      <c r="L43" s="33" t="str">
        <f t="shared" si="3"/>
        <v/>
      </c>
      <c r="M43" s="35"/>
      <c r="N43" s="36"/>
      <c r="O43" s="123"/>
      <c r="P43" s="120"/>
      <c r="Q43" s="37"/>
      <c r="R43" s="153"/>
      <c r="S43" s="154"/>
      <c r="T43" s="155"/>
      <c r="U43" s="156"/>
      <c r="V43" s="157"/>
      <c r="W43" s="183"/>
      <c r="X43" s="184"/>
      <c r="Y43" s="185"/>
      <c r="Z43" s="186"/>
      <c r="AA43" s="187"/>
      <c r="AB43" s="24"/>
      <c r="AC43" s="25"/>
      <c r="AD43" s="34" t="str">
        <f t="shared" si="4"/>
        <v/>
      </c>
      <c r="AE43" s="26"/>
      <c r="AF43" s="27"/>
      <c r="AG43" s="28"/>
      <c r="AH43" s="142" t="str">
        <f>IF(ISNA(VLOOKUP(CONCATENATE($D43&amp;$E43),Anciens!$A$3:$G$334,5,FALSE))=TRUE,"",IF(VLOOKUP(CONCATENATE($D43&amp;$E43),Anciens!$A$3:$G$334,5,FALSE)=0,"",VLOOKUP(CONCATENATE($D43&amp;$E43),Anciens!$A$3:$G$334,5,FALSE)))</f>
        <v/>
      </c>
      <c r="AI43" s="142" t="str">
        <f>IF(ISNA(VLOOKUP(CONCATENATE($D43&amp;$E43),Anciens!$A$3:$G$334,6,FALSE))=TRUE,"",IF(VLOOKUP(CONCATENATE($D43&amp;$E43),Anciens!$A$3:$G$334,6,FALSE)=0,"",VLOOKUP(CONCATENATE($D43&amp;$E43),Anciens!$A$3:$G$334,6,FALSE)))</f>
        <v/>
      </c>
      <c r="AJ43" s="142" t="str">
        <f>IF(ISNA(VLOOKUP(CONCATENATE($D43&amp;$E43),Anciens!$A$3:$G$334,7,FALSE))=TRUE,"",IF(VLOOKUP(CONCATENATE($D43&amp;$E43),Anciens!$A$3:$G$334,7,FALSE)=0,"",VLOOKUP(CONCATENATE($D43&amp;$E43),Anciens!$A$3:$G$334,7,FALSE)))</f>
        <v/>
      </c>
    </row>
    <row r="44" spans="1:36" s="3" customFormat="1" ht="15" customHeight="1" x14ac:dyDescent="0.2">
      <c r="A44" s="12"/>
      <c r="B44" s="13"/>
      <c r="C44" s="14"/>
      <c r="D44" s="15"/>
      <c r="E44" s="16"/>
      <c r="F44" s="17">
        <f>VLOOKUP(CONCATENATE($D44&amp;$E44),Anciens!$A$3:$G$334,4,FALSE)</f>
        <v>0</v>
      </c>
      <c r="G44" s="30">
        <f t="shared" si="0"/>
        <v>0</v>
      </c>
      <c r="H44" s="10" t="s">
        <v>753</v>
      </c>
      <c r="I44" s="31">
        <f>IF(OR(H44="NON",H44=""),G44,IF(H44="Famille",MAX(0,G44-$N$362),IF(H44="Promotion",MAX(0,G44-$N$363),IF(H44="mi-saison",MAX(0,ROUNDDOWN(G44*(1-$N$364),0)),IF(H44="Apogei94",MAX(0,ROUNDDOWN(G44*(1-$N$365),0)))))))</f>
        <v>0</v>
      </c>
      <c r="J44" s="9"/>
      <c r="K44" s="32">
        <f t="shared" si="2"/>
        <v>0</v>
      </c>
      <c r="L44" s="33" t="str">
        <f t="shared" si="3"/>
        <v/>
      </c>
      <c r="M44" s="35"/>
      <c r="N44" s="36"/>
      <c r="O44" s="123"/>
      <c r="P44" s="120"/>
      <c r="Q44" s="37"/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/>
      <c r="AD44" s="34" t="str">
        <f t="shared" si="4"/>
        <v/>
      </c>
      <c r="AE44" s="26"/>
      <c r="AF44" s="27"/>
      <c r="AG44" s="28"/>
      <c r="AH44" s="142" t="str">
        <f>IF(ISNA(VLOOKUP(CONCATENATE($D44&amp;$E44),Anciens!$A$3:$G$334,5,FALSE))=TRUE,"",IF(VLOOKUP(CONCATENATE($D44&amp;$E44),Anciens!$A$3:$G$334,5,FALSE)=0,"",VLOOKUP(CONCATENATE($D44&amp;$E44),Anciens!$A$3:$G$334,5,FALSE)))</f>
        <v/>
      </c>
      <c r="AI44" s="142" t="str">
        <f>IF(ISNA(VLOOKUP(CONCATENATE($D44&amp;$E44),Anciens!$A$3:$G$334,6,FALSE))=TRUE,"",IF(VLOOKUP(CONCATENATE($D44&amp;$E44),Anciens!$A$3:$G$334,6,FALSE)=0,"",VLOOKUP(CONCATENATE($D44&amp;$E44),Anciens!$A$3:$G$334,6,FALSE)))</f>
        <v/>
      </c>
      <c r="AJ44" s="142" t="str">
        <f>IF(ISNA(VLOOKUP(CONCATENATE($D44&amp;$E44),Anciens!$A$3:$G$334,7,FALSE))=TRUE,"",IF(VLOOKUP(CONCATENATE($D44&amp;$E44),Anciens!$A$3:$G$334,7,FALSE)=0,"",VLOOKUP(CONCATENATE($D44&amp;$E44),Anciens!$A$3:$G$334,7,FALSE)))</f>
        <v/>
      </c>
    </row>
    <row r="45" spans="1:36" s="3" customFormat="1" ht="15" customHeight="1" x14ac:dyDescent="0.2">
      <c r="A45" s="12"/>
      <c r="B45" s="13"/>
      <c r="C45" s="14"/>
      <c r="D45" s="15"/>
      <c r="E45" s="16"/>
      <c r="F45" s="17">
        <f>VLOOKUP(CONCATENATE($D45&amp;$E45),Anciens!$A$3:$G$334,4,FALSE)</f>
        <v>0</v>
      </c>
      <c r="G45" s="30">
        <f t="shared" si="0"/>
        <v>0</v>
      </c>
      <c r="H45" s="10" t="s">
        <v>753</v>
      </c>
      <c r="I45" s="31">
        <f>IF(OR(H45="NON",H45=""),G45,IF(H45="Famille",MAX(0,G45-$N$362),IF(H45="Promotion",MAX(0,G45-$N$363),IF(H45="mi-saison",MAX(0,ROUNDDOWN(G45*(1-$N$364),0)),IF(H45="Apogei94",MAX(0,ROUNDDOWN(G45*(1-$N$365),0)))))))</f>
        <v>0</v>
      </c>
      <c r="J45" s="9"/>
      <c r="K45" s="32">
        <f t="shared" si="2"/>
        <v>0</v>
      </c>
      <c r="L45" s="33" t="str">
        <f t="shared" si="3"/>
        <v/>
      </c>
      <c r="M45" s="35"/>
      <c r="N45" s="36"/>
      <c r="O45" s="123"/>
      <c r="P45" s="120"/>
      <c r="Q45" s="37"/>
      <c r="R45" s="153"/>
      <c r="S45" s="154"/>
      <c r="T45" s="155"/>
      <c r="U45" s="156"/>
      <c r="V45" s="157"/>
      <c r="W45" s="183"/>
      <c r="X45" s="184"/>
      <c r="Y45" s="185"/>
      <c r="Z45" s="186"/>
      <c r="AA45" s="187"/>
      <c r="AB45" s="24"/>
      <c r="AC45" s="25"/>
      <c r="AD45" s="34" t="str">
        <f t="shared" si="4"/>
        <v/>
      </c>
      <c r="AE45" s="26"/>
      <c r="AF45" s="27"/>
      <c r="AG45" s="28"/>
      <c r="AH45" s="142" t="str">
        <f>IF(ISNA(VLOOKUP(CONCATENATE($D45&amp;$E45),Anciens!$A$3:$G$334,5,FALSE))=TRUE,"",IF(VLOOKUP(CONCATENATE($D45&amp;$E45),Anciens!$A$3:$G$334,5,FALSE)=0,"",VLOOKUP(CONCATENATE($D45&amp;$E45),Anciens!$A$3:$G$334,5,FALSE)))</f>
        <v/>
      </c>
      <c r="AI45" s="142" t="str">
        <f>IF(ISNA(VLOOKUP(CONCATENATE($D45&amp;$E45),Anciens!$A$3:$G$334,6,FALSE))=TRUE,"",IF(VLOOKUP(CONCATENATE($D45&amp;$E45),Anciens!$A$3:$G$334,6,FALSE)=0,"",VLOOKUP(CONCATENATE($D45&amp;$E45),Anciens!$A$3:$G$334,6,FALSE)))</f>
        <v/>
      </c>
      <c r="AJ45" s="142" t="str">
        <f>IF(ISNA(VLOOKUP(CONCATENATE($D45&amp;$E45),Anciens!$A$3:$G$334,7,FALSE))=TRUE,"",IF(VLOOKUP(CONCATENATE($D45&amp;$E45),Anciens!$A$3:$G$334,7,FALSE)=0,"",VLOOKUP(CONCATENATE($D45&amp;$E45),Anciens!$A$3:$G$334,7,FALSE)))</f>
        <v/>
      </c>
    </row>
    <row r="46" spans="1:36" s="3" customFormat="1" ht="15" customHeight="1" x14ac:dyDescent="0.2">
      <c r="A46" s="12"/>
      <c r="B46" s="13"/>
      <c r="C46" s="14"/>
      <c r="D46" s="15"/>
      <c r="E46" s="16"/>
      <c r="F46" s="17">
        <f>VLOOKUP(CONCATENATE($D46&amp;$E46),Anciens!$A$3:$G$334,4,FALSE)</f>
        <v>0</v>
      </c>
      <c r="G46" s="30">
        <f t="shared" si="0"/>
        <v>0</v>
      </c>
      <c r="H46" s="10" t="s">
        <v>753</v>
      </c>
      <c r="I46" s="31">
        <f>IF(OR(H46="NON",H46=""),G46,IF(H46="Famille",MAX(0,G46-$N$362),IF(H46="Promotion",MAX(0,G46-$N$363),IF(H46="mi-saison",MAX(0,ROUNDDOWN(G46*(1-$N$364),0)),IF(H46="Apogei94",MAX(0,ROUNDDOWN(G46*(1-$N$365),0)))))))</f>
        <v>0</v>
      </c>
      <c r="J46" s="9"/>
      <c r="K46" s="32">
        <f t="shared" si="2"/>
        <v>0</v>
      </c>
      <c r="L46" s="33" t="str">
        <f t="shared" si="3"/>
        <v/>
      </c>
      <c r="M46" s="35"/>
      <c r="N46" s="36"/>
      <c r="O46" s="123"/>
      <c r="P46" s="120"/>
      <c r="Q46" s="37"/>
      <c r="R46" s="153"/>
      <c r="S46" s="154"/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4"/>
        <v/>
      </c>
      <c r="AE46" s="26"/>
      <c r="AF46" s="27"/>
      <c r="AG46" s="28"/>
      <c r="AH46" s="142" t="str">
        <f>IF(ISNA(VLOOKUP(CONCATENATE($D46&amp;$E46),Anciens!$A$3:$G$334,5,FALSE))=TRUE,"",IF(VLOOKUP(CONCATENATE($D46&amp;$E46),Anciens!$A$3:$G$334,5,FALSE)=0,"",VLOOKUP(CONCATENATE($D46&amp;$E46),Anciens!$A$3:$G$334,5,FALSE)))</f>
        <v/>
      </c>
      <c r="AI46" s="142" t="str">
        <f>IF(ISNA(VLOOKUP(CONCATENATE($D46&amp;$E46),Anciens!$A$3:$G$334,6,FALSE))=TRUE,"",IF(VLOOKUP(CONCATENATE($D46&amp;$E46),Anciens!$A$3:$G$334,6,FALSE)=0,"",VLOOKUP(CONCATENATE($D46&amp;$E46),Anciens!$A$3:$G$334,6,FALSE)))</f>
        <v/>
      </c>
      <c r="AJ46" s="142" t="str">
        <f>IF(ISNA(VLOOKUP(CONCATENATE($D46&amp;$E46),Anciens!$A$3:$G$334,7,FALSE))=TRUE,"",IF(VLOOKUP(CONCATENATE($D46&amp;$E46),Anciens!$A$3:$G$334,7,FALSE)=0,"",VLOOKUP(CONCATENATE($D46&amp;$E46),Anciens!$A$3:$G$334,7,FALSE)))</f>
        <v/>
      </c>
    </row>
    <row r="47" spans="1:36" s="3" customFormat="1" ht="15" customHeight="1" x14ac:dyDescent="0.2">
      <c r="A47" s="12"/>
      <c r="B47" s="13"/>
      <c r="C47" s="14"/>
      <c r="D47" s="15"/>
      <c r="E47" s="16"/>
      <c r="F47" s="17">
        <f>VLOOKUP(CONCATENATE($D47&amp;$E47),Anciens!$A$3:$G$334,4,FALSE)</f>
        <v>0</v>
      </c>
      <c r="G47" s="30">
        <f t="shared" si="0"/>
        <v>0</v>
      </c>
      <c r="H47" s="10" t="s">
        <v>753</v>
      </c>
      <c r="I47" s="31">
        <f>IF(OR(H47="NON",H47=""),G47,IF(H47="Famille",MAX(0,G47-$N$362),IF(H47="Promotion",MAX(0,G47-$N$363),IF(H47="mi-saison",MAX(0,ROUNDDOWN(G47*(1-$N$364),0)),IF(H47="Apogei94",MAX(0,ROUNDDOWN(G47*(1-$N$365),0)))))))</f>
        <v>0</v>
      </c>
      <c r="J47" s="9"/>
      <c r="K47" s="32">
        <f t="shared" si="2"/>
        <v>0</v>
      </c>
      <c r="L47" s="33" t="str">
        <f t="shared" si="3"/>
        <v/>
      </c>
      <c r="M47" s="35"/>
      <c r="N47" s="36"/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4"/>
        <v/>
      </c>
      <c r="AE47" s="26"/>
      <c r="AF47" s="27"/>
      <c r="AG47" s="28"/>
      <c r="AH47" s="142" t="str">
        <f>IF(ISNA(VLOOKUP(CONCATENATE($D47&amp;$E47),Anciens!$A$3:$G$334,5,FALSE))=TRUE,"",IF(VLOOKUP(CONCATENATE($D47&amp;$E47),Anciens!$A$3:$G$334,5,FALSE)=0,"",VLOOKUP(CONCATENATE($D47&amp;$E47),Anciens!$A$3:$G$334,5,FALSE)))</f>
        <v/>
      </c>
      <c r="AI47" s="142" t="str">
        <f>IF(ISNA(VLOOKUP(CONCATENATE($D47&amp;$E47),Anciens!$A$3:$G$334,6,FALSE))=TRUE,"",IF(VLOOKUP(CONCATENATE($D47&amp;$E47),Anciens!$A$3:$G$334,6,FALSE)=0,"",VLOOKUP(CONCATENATE($D47&amp;$E47),Anciens!$A$3:$G$334,6,FALSE)))</f>
        <v/>
      </c>
      <c r="AJ47" s="142" t="str">
        <f>IF(ISNA(VLOOKUP(CONCATENATE($D47&amp;$E47),Anciens!$A$3:$G$334,7,FALSE))=TRUE,"",IF(VLOOKUP(CONCATENATE($D47&amp;$E47),Anciens!$A$3:$G$334,7,FALSE)=0,"",VLOOKUP(CONCATENATE($D47&amp;$E47),Anciens!$A$3:$G$334,7,FALSE)))</f>
        <v/>
      </c>
    </row>
    <row r="48" spans="1:36" s="3" customFormat="1" ht="15" customHeight="1" x14ac:dyDescent="0.2">
      <c r="A48" s="12"/>
      <c r="B48" s="13"/>
      <c r="C48" s="14"/>
      <c r="D48" s="15"/>
      <c r="E48" s="16"/>
      <c r="F48" s="17">
        <f>VLOOKUP(CONCATENATE($D48&amp;$E48),Anciens!$A$3:$G$334,4,FALSE)</f>
        <v>0</v>
      </c>
      <c r="G48" s="30">
        <f t="shared" si="0"/>
        <v>0</v>
      </c>
      <c r="H48" s="10" t="s">
        <v>753</v>
      </c>
      <c r="I48" s="31">
        <f>IF(OR(H48="NON",H48=""),G48,IF(H48="Famille",MAX(0,G48-$N$362),IF(H48="Promotion",MAX(0,G48-$N$363),IF(H48="mi-saison",MAX(0,ROUNDDOWN(G48*(1-$N$364),0)),IF(H48="Apogei94",MAX(0,ROUNDDOWN(G48*(1-$N$365),0)))))))</f>
        <v>0</v>
      </c>
      <c r="J48" s="9"/>
      <c r="K48" s="32">
        <f t="shared" si="2"/>
        <v>0</v>
      </c>
      <c r="L48" s="33" t="str">
        <f t="shared" si="3"/>
        <v/>
      </c>
      <c r="M48" s="35"/>
      <c r="N48" s="36"/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4"/>
        <v/>
      </c>
      <c r="AE48" s="26"/>
      <c r="AF48" s="27"/>
      <c r="AG48" s="28"/>
      <c r="AH48" s="234" t="str">
        <f>IF(ISNA(VLOOKUP(CONCATENATE($D48&amp;$E48),Anciens!$A$3:$G$334,5,FALSE))=TRUE,"",IF(VLOOKUP(CONCATENATE($D48&amp;$E48),Anciens!$A$3:$G$334,5,FALSE)=0,"",VLOOKUP(CONCATENATE($D48&amp;$E48),Anciens!$A$3:$G$334,5,FALSE)))</f>
        <v/>
      </c>
      <c r="AI48" s="142" t="str">
        <f>IF(ISNA(VLOOKUP(CONCATENATE($D48&amp;$E48),Anciens!$A$3:$G$334,6,FALSE))=TRUE,"",IF(VLOOKUP(CONCATENATE($D48&amp;$E48),Anciens!$A$3:$G$334,6,FALSE)=0,"",VLOOKUP(CONCATENATE($D48&amp;$E48),Anciens!$A$3:$G$334,6,FALSE)))</f>
        <v/>
      </c>
      <c r="AJ48" s="142" t="str">
        <f>IF(ISNA(VLOOKUP(CONCATENATE($D48&amp;$E48),Anciens!$A$3:$G$334,7,FALSE))=TRUE,"",IF(VLOOKUP(CONCATENATE($D48&amp;$E48),Anciens!$A$3:$G$334,7,FALSE)=0,"",VLOOKUP(CONCATENATE($D48&amp;$E48),Anciens!$A$3:$G$334,7,FALSE)))</f>
        <v/>
      </c>
    </row>
    <row r="49" spans="1:36" s="3" customFormat="1" ht="15" customHeight="1" x14ac:dyDescent="0.2">
      <c r="A49" s="12"/>
      <c r="B49" s="13"/>
      <c r="C49" s="14"/>
      <c r="D49" s="15"/>
      <c r="E49" s="16"/>
      <c r="F49" s="17">
        <f>VLOOKUP(CONCATENATE($D49&amp;$E49),Anciens!$A$3:$G$334,4,FALSE)</f>
        <v>0</v>
      </c>
      <c r="G49" s="30">
        <f t="shared" si="0"/>
        <v>0</v>
      </c>
      <c r="H49" s="10" t="s">
        <v>753</v>
      </c>
      <c r="I49" s="31">
        <f>IF(OR(H49="NON",H49=""),G49,IF(H49="Famille",MAX(0,G49-$N$362),IF(H49="Promotion",MAX(0,G49-$N$363),IF(H49="mi-saison",MAX(0,ROUNDDOWN(G49*(1-$N$364),0)),IF(H49="Apogei94",MAX(0,ROUNDDOWN(G49*(1-$N$365),0)))))))</f>
        <v>0</v>
      </c>
      <c r="J49" s="9"/>
      <c r="K49" s="32">
        <f t="shared" si="2"/>
        <v>0</v>
      </c>
      <c r="L49" s="33" t="str">
        <f t="shared" si="3"/>
        <v/>
      </c>
      <c r="M49" s="35"/>
      <c r="N49" s="36"/>
      <c r="O49" s="123"/>
      <c r="P49" s="120"/>
      <c r="Q49" s="37"/>
      <c r="R49" s="153"/>
      <c r="S49" s="154"/>
      <c r="T49" s="155"/>
      <c r="U49" s="156"/>
      <c r="V49" s="157"/>
      <c r="W49" s="183"/>
      <c r="X49" s="184"/>
      <c r="Y49" s="185"/>
      <c r="Z49" s="186"/>
      <c r="AA49" s="187"/>
      <c r="AB49" s="24"/>
      <c r="AC49" s="25"/>
      <c r="AD49" s="34" t="str">
        <f t="shared" si="4"/>
        <v/>
      </c>
      <c r="AE49" s="26"/>
      <c r="AF49" s="27"/>
      <c r="AG49" s="28"/>
      <c r="AH49" s="142" t="str">
        <f>IF(ISNA(VLOOKUP(CONCATENATE($D49&amp;$E49),Anciens!$A$3:$G$334,5,FALSE))=TRUE,"",IF(VLOOKUP(CONCATENATE($D49&amp;$E49),Anciens!$A$3:$G$334,5,FALSE)=0,"",VLOOKUP(CONCATENATE($D49&amp;$E49),Anciens!$A$3:$G$334,5,FALSE)))</f>
        <v/>
      </c>
      <c r="AI49" s="142" t="str">
        <f>IF(ISNA(VLOOKUP(CONCATENATE($D49&amp;$E49),Anciens!$A$3:$G$334,6,FALSE))=TRUE,"",IF(VLOOKUP(CONCATENATE($D49&amp;$E49),Anciens!$A$3:$G$334,6,FALSE)=0,"",VLOOKUP(CONCATENATE($D49&amp;$E49),Anciens!$A$3:$G$334,6,FALSE)))</f>
        <v/>
      </c>
      <c r="AJ49" s="142" t="str">
        <f>IF(ISNA(VLOOKUP(CONCATENATE($D49&amp;$E49),Anciens!$A$3:$G$334,7,FALSE))=TRUE,"",IF(VLOOKUP(CONCATENATE($D49&amp;$E49),Anciens!$A$3:$G$334,7,FALSE)=0,"",VLOOKUP(CONCATENATE($D49&amp;$E49),Anciens!$A$3:$G$334,7,FALSE)))</f>
        <v/>
      </c>
    </row>
    <row r="50" spans="1:36" s="3" customFormat="1" ht="15" customHeight="1" x14ac:dyDescent="0.2">
      <c r="A50" s="12"/>
      <c r="B50" s="13"/>
      <c r="C50" s="14"/>
      <c r="D50" s="15"/>
      <c r="E50" s="16"/>
      <c r="F50" s="17">
        <f>VLOOKUP(CONCATENATE($D50&amp;$E50),Anciens!$A$3:$G$334,4,FALSE)</f>
        <v>0</v>
      </c>
      <c r="G50" s="30">
        <f t="shared" si="0"/>
        <v>0</v>
      </c>
      <c r="H50" s="10" t="s">
        <v>753</v>
      </c>
      <c r="I50" s="31">
        <f>IF(OR(H50="NON",H50=""),G50,IF(H50="Famille",MAX(0,G50-$N$362),IF(H50="Promotion",MAX(0,G50-$N$363),IF(H50="mi-saison",MAX(0,ROUNDDOWN(G50*(1-$N$364),0)),IF(H50="Apogei94",MAX(0,ROUNDDOWN(G50*(1-$N$365),0)))))))</f>
        <v>0</v>
      </c>
      <c r="J50" s="9"/>
      <c r="K50" s="32">
        <f t="shared" si="2"/>
        <v>0</v>
      </c>
      <c r="L50" s="33" t="str">
        <f t="shared" si="3"/>
        <v/>
      </c>
      <c r="M50" s="35"/>
      <c r="N50" s="36"/>
      <c r="O50" s="123"/>
      <c r="P50" s="120"/>
      <c r="Q50" s="37"/>
      <c r="R50" s="153"/>
      <c r="S50" s="154"/>
      <c r="T50" s="155"/>
      <c r="U50" s="156"/>
      <c r="V50" s="157"/>
      <c r="W50" s="183"/>
      <c r="X50" s="184"/>
      <c r="Y50" s="185"/>
      <c r="Z50" s="186"/>
      <c r="AA50" s="187"/>
      <c r="AB50" s="24"/>
      <c r="AC50" s="25"/>
      <c r="AD50" s="34" t="str">
        <f t="shared" si="4"/>
        <v/>
      </c>
      <c r="AE50" s="26"/>
      <c r="AF50" s="27"/>
      <c r="AG50" s="28"/>
      <c r="AH50" s="142" t="str">
        <f>IF(ISNA(VLOOKUP(CONCATENATE($D50&amp;$E50),Anciens!$A$3:$G$334,5,FALSE))=TRUE,"",IF(VLOOKUP(CONCATENATE($D50&amp;$E50),Anciens!$A$3:$G$334,5,FALSE)=0,"",VLOOKUP(CONCATENATE($D50&amp;$E50),Anciens!$A$3:$G$334,5,FALSE)))</f>
        <v/>
      </c>
      <c r="AI50" s="142" t="str">
        <f>IF(ISNA(VLOOKUP(CONCATENATE($D50&amp;$E50),Anciens!$A$3:$G$334,6,FALSE))=TRUE,"",IF(VLOOKUP(CONCATENATE($D50&amp;$E50),Anciens!$A$3:$G$334,6,FALSE)=0,"",VLOOKUP(CONCATENATE($D50&amp;$E50),Anciens!$A$3:$G$334,6,FALSE)))</f>
        <v/>
      </c>
      <c r="AJ50" s="142" t="str">
        <f>IF(ISNA(VLOOKUP(CONCATENATE($D50&amp;$E50),Anciens!$A$3:$G$334,7,FALSE))=TRUE,"",IF(VLOOKUP(CONCATENATE($D50&amp;$E50),Anciens!$A$3:$G$334,7,FALSE)=0,"",VLOOKUP(CONCATENATE($D50&amp;$E50),Anciens!$A$3:$G$334,7,FALSE)))</f>
        <v/>
      </c>
    </row>
    <row r="51" spans="1:36" s="3" customFormat="1" ht="15" customHeight="1" x14ac:dyDescent="0.2">
      <c r="A51" s="12"/>
      <c r="B51" s="13"/>
      <c r="C51" s="14"/>
      <c r="D51" s="15"/>
      <c r="E51" s="16"/>
      <c r="F51" s="17">
        <f>VLOOKUP(CONCATENATE($D51&amp;$E51),Anciens!$A$3:$G$334,4,FALSE)</f>
        <v>0</v>
      </c>
      <c r="G51" s="30">
        <f t="shared" si="0"/>
        <v>0</v>
      </c>
      <c r="H51" s="10" t="s">
        <v>753</v>
      </c>
      <c r="I51" s="31">
        <f>IF(OR(H51="NON",H51=""),G51,IF(H51="Famille",MAX(0,G51-$N$362),IF(H51="Promotion",MAX(0,G51-$N$363),IF(H51="mi-saison",MAX(0,ROUNDDOWN(G51*(1-$N$364),0)),IF(H51="Apogei94",MAX(0,ROUNDDOWN(G51*(1-$N$365),0)))))))</f>
        <v>0</v>
      </c>
      <c r="J51" s="9"/>
      <c r="K51" s="32">
        <f t="shared" si="2"/>
        <v>0</v>
      </c>
      <c r="L51" s="33" t="str">
        <f t="shared" si="3"/>
        <v/>
      </c>
      <c r="M51" s="35"/>
      <c r="N51" s="36"/>
      <c r="O51" s="123"/>
      <c r="P51" s="120"/>
      <c r="Q51" s="37"/>
      <c r="R51" s="153"/>
      <c r="S51" s="154"/>
      <c r="T51" s="155"/>
      <c r="U51" s="156"/>
      <c r="V51" s="157"/>
      <c r="W51" s="183"/>
      <c r="X51" s="184"/>
      <c r="Y51" s="185"/>
      <c r="Z51" s="186"/>
      <c r="AA51" s="187"/>
      <c r="AB51" s="24"/>
      <c r="AC51" s="25"/>
      <c r="AD51" s="34" t="str">
        <f t="shared" si="4"/>
        <v/>
      </c>
      <c r="AE51" s="26"/>
      <c r="AF51" s="27"/>
      <c r="AG51" s="28"/>
      <c r="AH51" s="142" t="str">
        <f>IF(ISNA(VLOOKUP(CONCATENATE($D51&amp;$E51),Anciens!$A$3:$G$334,5,FALSE))=TRUE,"",IF(VLOOKUP(CONCATENATE($D51&amp;$E51),Anciens!$A$3:$G$334,5,FALSE)=0,"",VLOOKUP(CONCATENATE($D51&amp;$E51),Anciens!$A$3:$G$334,5,FALSE)))</f>
        <v/>
      </c>
      <c r="AI51" s="142" t="str">
        <f>IF(ISNA(VLOOKUP(CONCATENATE($D51&amp;$E51),Anciens!$A$3:$G$334,6,FALSE))=TRUE,"",IF(VLOOKUP(CONCATENATE($D51&amp;$E51),Anciens!$A$3:$G$334,6,FALSE)=0,"",VLOOKUP(CONCATENATE($D51&amp;$E51),Anciens!$A$3:$G$334,6,FALSE)))</f>
        <v/>
      </c>
      <c r="AJ51" s="142" t="str">
        <f>IF(ISNA(VLOOKUP(CONCATENATE($D51&amp;$E51),Anciens!$A$3:$G$334,7,FALSE))=TRUE,"",IF(VLOOKUP(CONCATENATE($D51&amp;$E51),Anciens!$A$3:$G$334,7,FALSE)=0,"",VLOOKUP(CONCATENATE($D51&amp;$E51),Anciens!$A$3:$G$334,7,FALSE)))</f>
        <v/>
      </c>
    </row>
    <row r="52" spans="1:36" ht="15" customHeight="1" x14ac:dyDescent="0.2">
      <c r="A52" s="12"/>
      <c r="B52" s="13"/>
      <c r="C52" s="14"/>
      <c r="D52" s="15"/>
      <c r="E52" s="16"/>
      <c r="F52" s="17">
        <f>VLOOKUP(CONCATENATE($D52&amp;$E52),Anciens!$A$3:$G$334,4,FALSE)</f>
        <v>0</v>
      </c>
      <c r="G52" s="30">
        <f t="shared" si="0"/>
        <v>0</v>
      </c>
      <c r="H52" s="10" t="s">
        <v>753</v>
      </c>
      <c r="I52" s="31">
        <f>IF(OR(H52="NON",H52=""),G52,IF(H52="Famille",MAX(0,G52-$N$362),IF(H52="Promotion",MAX(0,G52-$N$363),IF(H52="mi-saison",MAX(0,ROUNDDOWN(G52*(1-$N$364),0)),IF(H52="Apogei94",MAX(0,ROUNDDOWN(G52*(1-$N$365),0)))))))</f>
        <v>0</v>
      </c>
      <c r="J52" s="9"/>
      <c r="K52" s="32">
        <f t="shared" si="2"/>
        <v>0</v>
      </c>
      <c r="L52" s="33" t="str">
        <f t="shared" si="3"/>
        <v/>
      </c>
      <c r="M52" s="35"/>
      <c r="N52" s="36"/>
      <c r="O52" s="123"/>
      <c r="P52" s="120"/>
      <c r="Q52" s="37"/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4"/>
        <v/>
      </c>
      <c r="AE52" s="26"/>
      <c r="AF52" s="27"/>
      <c r="AG52" s="28"/>
      <c r="AH52" s="142" t="str">
        <f>IF(ISNA(VLOOKUP(CONCATENATE($D52&amp;$E52),Anciens!$A$3:$G$334,5,FALSE))=TRUE,"",IF(VLOOKUP(CONCATENATE($D52&amp;$E52),Anciens!$A$3:$G$334,5,FALSE)=0,"",VLOOKUP(CONCATENATE($D52&amp;$E52),Anciens!$A$3:$G$334,5,FALSE)))</f>
        <v/>
      </c>
      <c r="AI52" s="142" t="str">
        <f>IF(ISNA(VLOOKUP(CONCATENATE($D52&amp;$E52),Anciens!$A$3:$G$334,6,FALSE))=TRUE,"",IF(VLOOKUP(CONCATENATE($D52&amp;$E52),Anciens!$A$3:$G$334,6,FALSE)=0,"",VLOOKUP(CONCATENATE($D52&amp;$E52),Anciens!$A$3:$G$334,6,FALSE)))</f>
        <v/>
      </c>
      <c r="AJ52" s="142" t="str">
        <f>IF(ISNA(VLOOKUP(CONCATENATE($D52&amp;$E52),Anciens!$A$3:$G$334,7,FALSE))=TRUE,"",IF(VLOOKUP(CONCATENATE($D52&amp;$E52),Anciens!$A$3:$G$334,7,FALSE)=0,"",VLOOKUP(CONCATENATE($D52&amp;$E52),Anciens!$A$3:$G$334,7,FALSE)))</f>
        <v/>
      </c>
    </row>
    <row r="53" spans="1:36" ht="15" customHeight="1" x14ac:dyDescent="0.2">
      <c r="A53" s="12"/>
      <c r="B53" s="13"/>
      <c r="C53" s="14"/>
      <c r="D53" s="15"/>
      <c r="E53" s="16"/>
      <c r="F53" s="17">
        <f>VLOOKUP(CONCATENATE($D53&amp;$E53),Anciens!$A$3:$G$334,4,FALSE)</f>
        <v>0</v>
      </c>
      <c r="G53" s="30">
        <f t="shared" si="0"/>
        <v>0</v>
      </c>
      <c r="H53" s="10" t="s">
        <v>753</v>
      </c>
      <c r="I53" s="31">
        <f>IF(OR(H53="NON",H53=""),G53,IF(H53="Famille",MAX(0,G53-$N$362),IF(H53="Promotion",MAX(0,G53-$N$363),IF(H53="mi-saison",MAX(0,ROUNDDOWN(G53*(1-$N$364),0)),IF(H53="Apogei94",MAX(0,ROUNDDOWN(G53*(1-$N$365),0)))))))</f>
        <v>0</v>
      </c>
      <c r="J53" s="9"/>
      <c r="K53" s="32">
        <f t="shared" si="2"/>
        <v>0</v>
      </c>
      <c r="L53" s="33" t="str">
        <f t="shared" si="3"/>
        <v/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si="4"/>
        <v/>
      </c>
      <c r="AE53" s="26"/>
      <c r="AF53" s="27"/>
      <c r="AG53" s="28"/>
      <c r="AH53" s="142" t="str">
        <f>IF(ISNA(VLOOKUP(CONCATENATE($D53&amp;$E53),Anciens!$A$3:$G$334,5,FALSE))=TRUE,"",IF(VLOOKUP(CONCATENATE($D53&amp;$E53),Anciens!$A$3:$G$334,5,FALSE)=0,"",VLOOKUP(CONCATENATE($D53&amp;$E53),Anciens!$A$3:$G$334,5,FALSE)))</f>
        <v/>
      </c>
      <c r="AI53" s="142" t="str">
        <f>IF(ISNA(VLOOKUP(CONCATENATE($D53&amp;$E53),Anciens!$A$3:$G$334,6,FALSE))=TRUE,"",IF(VLOOKUP(CONCATENATE($D53&amp;$E53),Anciens!$A$3:$G$334,6,FALSE)=0,"",VLOOKUP(CONCATENATE($D53&amp;$E53),Anciens!$A$3:$G$334,6,FALSE)))</f>
        <v/>
      </c>
      <c r="AJ53" s="142" t="str">
        <f>IF(ISNA(VLOOKUP(CONCATENATE($D53&amp;$E53),Anciens!$A$3:$G$334,7,FALSE))=TRUE,"",IF(VLOOKUP(CONCATENATE($D53&amp;$E53),Anciens!$A$3:$G$334,7,FALSE)=0,"",VLOOKUP(CONCATENATE($D53&amp;$E53),Anciens!$A$3:$G$334,7,FALSE)))</f>
        <v/>
      </c>
    </row>
    <row r="54" spans="1:36" ht="15" customHeight="1" x14ac:dyDescent="0.2">
      <c r="A54" s="12"/>
      <c r="B54" s="13"/>
      <c r="C54" s="14"/>
      <c r="D54" s="15"/>
      <c r="E54" s="16"/>
      <c r="F54" s="17">
        <f>VLOOKUP(CONCATENATE($D54&amp;$E54),Anciens!$A$3:$G$334,4,FALSE)</f>
        <v>0</v>
      </c>
      <c r="G54" s="30">
        <f t="shared" si="0"/>
        <v>0</v>
      </c>
      <c r="H54" s="10" t="s">
        <v>753</v>
      </c>
      <c r="I54" s="31">
        <f>IF(OR(H54="NON",H54=""),G54,IF(H54="Famille",MAX(0,G54-$N$362),IF(H54="Promotion",MAX(0,G54-$N$363),IF(H54="mi-saison",MAX(0,ROUNDDOWN(G54*(1-$N$364),0)),IF(H54="Apogei94",MAX(0,ROUNDDOWN(G54*(1-$N$365),0)))))))</f>
        <v>0</v>
      </c>
      <c r="J54" s="9"/>
      <c r="K54" s="32">
        <f t="shared" si="2"/>
        <v>0</v>
      </c>
      <c r="L54" s="33" t="str">
        <f t="shared" si="3"/>
        <v/>
      </c>
      <c r="M54" s="35"/>
      <c r="N54" s="36"/>
      <c r="O54" s="123"/>
      <c r="P54" s="120"/>
      <c r="Q54" s="37"/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4"/>
        <v/>
      </c>
      <c r="AE54" s="26"/>
      <c r="AF54" s="27"/>
      <c r="AG54" s="28"/>
      <c r="AH54" s="142" t="str">
        <f>IF(ISNA(VLOOKUP(CONCATENATE($D54&amp;$E54),Anciens!$A$3:$G$334,5,FALSE))=TRUE,"",IF(VLOOKUP(CONCATENATE($D54&amp;$E54),Anciens!$A$3:$G$334,5,FALSE)=0,"",VLOOKUP(CONCATENATE($D54&amp;$E54),Anciens!$A$3:$G$334,5,FALSE)))</f>
        <v/>
      </c>
      <c r="AI54" s="142" t="str">
        <f>IF(ISNA(VLOOKUP(CONCATENATE($D54&amp;$E54),Anciens!$A$3:$G$334,6,FALSE))=TRUE,"",IF(VLOOKUP(CONCATENATE($D54&amp;$E54),Anciens!$A$3:$G$334,6,FALSE)=0,"",VLOOKUP(CONCATENATE($D54&amp;$E54),Anciens!$A$3:$G$334,6,FALSE)))</f>
        <v/>
      </c>
      <c r="AJ54" s="142" t="str">
        <f>IF(ISNA(VLOOKUP(CONCATENATE($D54&amp;$E54),Anciens!$A$3:$G$334,7,FALSE))=TRUE,"",IF(VLOOKUP(CONCATENATE($D54&amp;$E54),Anciens!$A$3:$G$334,7,FALSE)=0,"",VLOOKUP(CONCATENATE($D54&amp;$E54),Anciens!$A$3:$G$334,7,FALSE)))</f>
        <v/>
      </c>
    </row>
    <row r="55" spans="1:36" ht="15" customHeight="1" x14ac:dyDescent="0.2">
      <c r="A55" s="12"/>
      <c r="B55" s="13"/>
      <c r="C55" s="14"/>
      <c r="D55" s="15"/>
      <c r="E55" s="16"/>
      <c r="F55" s="17">
        <f>VLOOKUP(CONCATENATE($D55&amp;$E55),Anciens!$A$3:$G$334,4,FALSE)</f>
        <v>0</v>
      </c>
      <c r="G55" s="30">
        <f t="shared" si="0"/>
        <v>0</v>
      </c>
      <c r="H55" s="10" t="s">
        <v>753</v>
      </c>
      <c r="I55" s="31">
        <f>IF(OR(H55="NON",H55=""),G55,IF(H55="Famille",MAX(0,G55-$N$362),IF(H55="Promotion",MAX(0,G55-$N$363),IF(H55="mi-saison",MAX(0,ROUNDDOWN(G55*(1-$N$364),0)),IF(H55="Apogei94",MAX(0,ROUNDDOWN(G55*(1-$N$365),0)))))))</f>
        <v>0</v>
      </c>
      <c r="J55" s="9"/>
      <c r="K55" s="32">
        <f t="shared" si="2"/>
        <v>0</v>
      </c>
      <c r="L55" s="33" t="str">
        <f t="shared" si="3"/>
        <v/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/>
      <c r="AC55" s="25"/>
      <c r="AD55" s="34" t="str">
        <f t="shared" si="4"/>
        <v/>
      </c>
      <c r="AE55" s="26"/>
      <c r="AF55" s="27"/>
      <c r="AG55" s="28"/>
      <c r="AH55" s="142" t="str">
        <f>IF(ISNA(VLOOKUP(CONCATENATE($D55&amp;$E55),Anciens!$A$3:$G$334,5,FALSE))=TRUE,"",IF(VLOOKUP(CONCATENATE($D55&amp;$E55),Anciens!$A$3:$G$334,5,FALSE)=0,"",VLOOKUP(CONCATENATE($D55&amp;$E55),Anciens!$A$3:$G$334,5,FALSE)))</f>
        <v/>
      </c>
      <c r="AI55" s="142" t="str">
        <f>IF(ISNA(VLOOKUP(CONCATENATE($D55&amp;$E55),Anciens!$A$3:$G$334,6,FALSE))=TRUE,"",IF(VLOOKUP(CONCATENATE($D55&amp;$E55),Anciens!$A$3:$G$334,6,FALSE)=0,"",VLOOKUP(CONCATENATE($D55&amp;$E55),Anciens!$A$3:$G$334,6,FALSE)))</f>
        <v/>
      </c>
      <c r="AJ55" s="142" t="str">
        <f>IF(ISNA(VLOOKUP(CONCATENATE($D55&amp;$E55),Anciens!$A$3:$G$334,7,FALSE))=TRUE,"",IF(VLOOKUP(CONCATENATE($D55&amp;$E55),Anciens!$A$3:$G$334,7,FALSE)=0,"",VLOOKUP(CONCATENATE($D55&amp;$E55),Anciens!$A$3:$G$334,7,FALSE)))</f>
        <v/>
      </c>
    </row>
    <row r="56" spans="1:36" s="3" customFormat="1" ht="15" customHeight="1" x14ac:dyDescent="0.2">
      <c r="A56" s="12"/>
      <c r="B56" s="13"/>
      <c r="C56" s="14"/>
      <c r="D56" s="15"/>
      <c r="E56" s="16"/>
      <c r="F56" s="17">
        <f>VLOOKUP(CONCATENATE($D56&amp;$E56),Anciens!$A$3:$G$334,4,FALSE)</f>
        <v>0</v>
      </c>
      <c r="G56" s="30">
        <f t="shared" si="0"/>
        <v>0</v>
      </c>
      <c r="H56" s="10" t="s">
        <v>753</v>
      </c>
      <c r="I56" s="31">
        <f>IF(OR(H56="NON",H56=""),G56,IF(H56="Famille",MAX(0,G56-$N$362),IF(H56="Promotion",MAX(0,G56-$N$363),IF(H56="mi-saison",MAX(0,ROUNDDOWN(G56*(1-$N$364),0)),IF(H56="Apogei94",MAX(0,ROUNDDOWN(G56*(1-$N$365),0)))))))</f>
        <v>0</v>
      </c>
      <c r="J56" s="9"/>
      <c r="K56" s="32">
        <f t="shared" si="2"/>
        <v>0</v>
      </c>
      <c r="L56" s="33" t="str">
        <f t="shared" si="3"/>
        <v/>
      </c>
      <c r="M56" s="35"/>
      <c r="N56" s="36"/>
      <c r="O56" s="123"/>
      <c r="P56" s="120"/>
      <c r="Q56" s="37"/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/>
      <c r="AC56" s="25"/>
      <c r="AD56" s="34" t="str">
        <f t="shared" si="4"/>
        <v/>
      </c>
      <c r="AE56" s="26"/>
      <c r="AF56" s="27"/>
      <c r="AG56" s="28"/>
      <c r="AH56" s="142" t="str">
        <f>IF(ISNA(VLOOKUP(CONCATENATE($D56&amp;$E56),Anciens!$A$3:$G$334,5,FALSE))=TRUE,"",IF(VLOOKUP(CONCATENATE($D56&amp;$E56),Anciens!$A$3:$G$334,5,FALSE)=0,"",VLOOKUP(CONCATENATE($D56&amp;$E56),Anciens!$A$3:$G$334,5,FALSE)))</f>
        <v/>
      </c>
      <c r="AI56" s="142" t="str">
        <f>IF(ISNA(VLOOKUP(CONCATENATE($D56&amp;$E56),Anciens!$A$3:$G$334,6,FALSE))=TRUE,"",IF(VLOOKUP(CONCATENATE($D56&amp;$E56),Anciens!$A$3:$G$334,6,FALSE)=0,"",VLOOKUP(CONCATENATE($D56&amp;$E56),Anciens!$A$3:$G$334,6,FALSE)))</f>
        <v/>
      </c>
      <c r="AJ56" s="142" t="str">
        <f>IF(ISNA(VLOOKUP(CONCATENATE($D56&amp;$E56),Anciens!$A$3:$G$334,7,FALSE))=TRUE,"",IF(VLOOKUP(CONCATENATE($D56&amp;$E56),Anciens!$A$3:$G$334,7,FALSE)=0,"",VLOOKUP(CONCATENATE($D56&amp;$E56),Anciens!$A$3:$G$334,7,FALSE)))</f>
        <v/>
      </c>
    </row>
    <row r="57" spans="1:36" s="3" customFormat="1" ht="15" customHeight="1" x14ac:dyDescent="0.2">
      <c r="A57" s="12"/>
      <c r="B57" s="13"/>
      <c r="C57" s="14"/>
      <c r="D57" s="15"/>
      <c r="E57" s="16"/>
      <c r="F57" s="17">
        <f>VLOOKUP(CONCATENATE($D57&amp;$E57),Anciens!$A$3:$G$334,4,FALSE)</f>
        <v>0</v>
      </c>
      <c r="G57" s="30">
        <f t="shared" si="0"/>
        <v>0</v>
      </c>
      <c r="H57" s="10" t="s">
        <v>753</v>
      </c>
      <c r="I57" s="31">
        <f>IF(OR(H57="NON",H57=""),G57,IF(H57="Famille",MAX(0,G57-$N$362),IF(H57="Promotion",MAX(0,G57-$N$363),IF(H57="mi-saison",MAX(0,ROUNDDOWN(G57*(1-$N$364),0)),IF(H57="Apogei94",MAX(0,ROUNDDOWN(G57*(1-$N$365),0)))))))</f>
        <v>0</v>
      </c>
      <c r="J57" s="9"/>
      <c r="K57" s="32">
        <f t="shared" si="2"/>
        <v>0</v>
      </c>
      <c r="L57" s="33" t="str">
        <f t="shared" si="3"/>
        <v/>
      </c>
      <c r="M57" s="35"/>
      <c r="N57" s="36"/>
      <c r="O57" s="123"/>
      <c r="P57" s="120"/>
      <c r="Q57" s="37"/>
      <c r="R57" s="153"/>
      <c r="S57" s="154"/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4"/>
        <v/>
      </c>
      <c r="AE57" s="26"/>
      <c r="AF57" s="27"/>
      <c r="AG57" s="28"/>
      <c r="AH57" s="142" t="str">
        <f>IF(ISNA(VLOOKUP(CONCATENATE($D57&amp;$E57),Anciens!$A$3:$G$334,5,FALSE))=TRUE,"",IF(VLOOKUP(CONCATENATE($D57&amp;$E57),Anciens!$A$3:$G$334,5,FALSE)=0,"",VLOOKUP(CONCATENATE($D57&amp;$E57),Anciens!$A$3:$G$334,5,FALSE)))</f>
        <v/>
      </c>
      <c r="AI57" s="142" t="str">
        <f>IF(ISNA(VLOOKUP(CONCATENATE($D57&amp;$E57),Anciens!$A$3:$G$334,6,FALSE))=TRUE,"",IF(VLOOKUP(CONCATENATE($D57&amp;$E57),Anciens!$A$3:$G$334,6,FALSE)=0,"",VLOOKUP(CONCATENATE($D57&amp;$E57),Anciens!$A$3:$G$334,6,FALSE)))</f>
        <v/>
      </c>
      <c r="AJ57" s="142" t="str">
        <f>IF(ISNA(VLOOKUP(CONCATENATE($D57&amp;$E57),Anciens!$A$3:$G$334,7,FALSE))=TRUE,"",IF(VLOOKUP(CONCATENATE($D57&amp;$E57),Anciens!$A$3:$G$334,7,FALSE)=0,"",VLOOKUP(CONCATENATE($D57&amp;$E57),Anciens!$A$3:$G$334,7,FALSE)))</f>
        <v/>
      </c>
    </row>
    <row r="58" spans="1:36" s="3" customFormat="1" ht="15" customHeight="1" x14ac:dyDescent="0.2">
      <c r="A58" s="12"/>
      <c r="B58" s="13"/>
      <c r="C58" s="14"/>
      <c r="D58" s="15"/>
      <c r="E58" s="16"/>
      <c r="F58" s="17">
        <f>VLOOKUP(CONCATENATE($D58&amp;$E58),Anciens!$A$3:$G$334,4,FALSE)</f>
        <v>0</v>
      </c>
      <c r="G58" s="30">
        <f t="shared" si="0"/>
        <v>0</v>
      </c>
      <c r="H58" s="10" t="s">
        <v>753</v>
      </c>
      <c r="I58" s="31">
        <f>IF(OR(H58="NON",H58=""),G58,IF(H58="Famille",MAX(0,G58-$N$362),IF(H58="Promotion",MAX(0,G58-$N$363),IF(H58="mi-saison",MAX(0,ROUNDDOWN(G58*(1-$N$364),0)),IF(H58="Apogei94",MAX(0,ROUNDDOWN(G58*(1-$N$365),0)))))))</f>
        <v>0</v>
      </c>
      <c r="J58" s="9"/>
      <c r="K58" s="32">
        <f t="shared" si="2"/>
        <v>0</v>
      </c>
      <c r="L58" s="33" t="str">
        <f t="shared" si="3"/>
        <v/>
      </c>
      <c r="M58" s="35"/>
      <c r="N58" s="36"/>
      <c r="O58" s="123"/>
      <c r="P58" s="120"/>
      <c r="Q58" s="37"/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4"/>
        <v/>
      </c>
      <c r="AE58" s="26"/>
      <c r="AF58" s="27"/>
      <c r="AG58" s="28"/>
      <c r="AH58" s="142" t="str">
        <f>IF(ISNA(VLOOKUP(CONCATENATE($D58&amp;$E58),Anciens!$A$3:$G$334,5,FALSE))=TRUE,"",IF(VLOOKUP(CONCATENATE($D58&amp;$E58),Anciens!$A$3:$G$334,5,FALSE)=0,"",VLOOKUP(CONCATENATE($D58&amp;$E58),Anciens!$A$3:$G$334,5,FALSE)))</f>
        <v/>
      </c>
      <c r="AI58" s="142" t="str">
        <f>IF(ISNA(VLOOKUP(CONCATENATE($D58&amp;$E58),Anciens!$A$3:$G$334,6,FALSE))=TRUE,"",IF(VLOOKUP(CONCATENATE($D58&amp;$E58),Anciens!$A$3:$G$334,6,FALSE)=0,"",VLOOKUP(CONCATENATE($D58&amp;$E58),Anciens!$A$3:$G$334,6,FALSE)))</f>
        <v/>
      </c>
      <c r="AJ58" s="142" t="str">
        <f>IF(ISNA(VLOOKUP(CONCATENATE($D58&amp;$E58),Anciens!$A$3:$G$334,7,FALSE))=TRUE,"",IF(VLOOKUP(CONCATENATE($D58&amp;$E58),Anciens!$A$3:$G$334,7,FALSE)=0,"",VLOOKUP(CONCATENATE($D58&amp;$E58),Anciens!$A$3:$G$334,7,FALSE)))</f>
        <v/>
      </c>
    </row>
    <row r="59" spans="1:36" s="3" customFormat="1" ht="15" customHeight="1" x14ac:dyDescent="0.2">
      <c r="A59" s="12"/>
      <c r="B59" s="13"/>
      <c r="C59" s="14"/>
      <c r="D59" s="15"/>
      <c r="E59" s="16"/>
      <c r="F59" s="17">
        <f>VLOOKUP(CONCATENATE($D59&amp;$E59),Anciens!$A$3:$G$334,4,FALSE)</f>
        <v>0</v>
      </c>
      <c r="G59" s="30">
        <f t="shared" si="0"/>
        <v>0</v>
      </c>
      <c r="H59" s="10" t="s">
        <v>753</v>
      </c>
      <c r="I59" s="31">
        <f>IF(OR(H59="NON",H59=""),G59,IF(H59="Famille",MAX(0,G59-$N$362),IF(H59="Promotion",MAX(0,G59-$N$363),IF(H59="mi-saison",MAX(0,ROUNDDOWN(G59*(1-$N$364),0)),IF(H59="Apogei94",MAX(0,ROUNDDOWN(G59*(1-$N$365),0)))))))</f>
        <v>0</v>
      </c>
      <c r="J59" s="9"/>
      <c r="K59" s="32">
        <f t="shared" si="2"/>
        <v>0</v>
      </c>
      <c r="L59" s="33" t="str">
        <f t="shared" si="3"/>
        <v/>
      </c>
      <c r="M59" s="35"/>
      <c r="N59" s="36"/>
      <c r="O59" s="123"/>
      <c r="P59" s="120"/>
      <c r="Q59" s="37"/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4"/>
        <v/>
      </c>
      <c r="AE59" s="26"/>
      <c r="AF59" s="27"/>
      <c r="AG59" s="28"/>
      <c r="AH59" s="142" t="str">
        <f>IF(ISNA(VLOOKUP(CONCATENATE($D59&amp;$E59),Anciens!$A$3:$G$334,5,FALSE))=TRUE,"",IF(VLOOKUP(CONCATENATE($D59&amp;$E59),Anciens!$A$3:$G$334,5,FALSE)=0,"",VLOOKUP(CONCATENATE($D59&amp;$E59),Anciens!$A$3:$G$334,5,FALSE)))</f>
        <v/>
      </c>
      <c r="AI59" s="142" t="str">
        <f>IF(ISNA(VLOOKUP(CONCATENATE($D59&amp;$E59),Anciens!$A$3:$G$334,6,FALSE))=TRUE,"",IF(VLOOKUP(CONCATENATE($D59&amp;$E59),Anciens!$A$3:$G$334,6,FALSE)=0,"",VLOOKUP(CONCATENATE($D59&amp;$E59),Anciens!$A$3:$G$334,6,FALSE)))</f>
        <v/>
      </c>
      <c r="AJ59" s="142" t="str">
        <f>IF(ISNA(VLOOKUP(CONCATENATE($D59&amp;$E59),Anciens!$A$3:$G$334,7,FALSE))=TRUE,"",IF(VLOOKUP(CONCATENATE($D59&amp;$E59),Anciens!$A$3:$G$334,7,FALSE)=0,"",VLOOKUP(CONCATENATE($D59&amp;$E59),Anciens!$A$3:$G$334,7,FALSE)))</f>
        <v/>
      </c>
    </row>
    <row r="60" spans="1:36" s="3" customFormat="1" ht="15" customHeight="1" x14ac:dyDescent="0.2">
      <c r="A60" s="12"/>
      <c r="B60" s="13"/>
      <c r="C60" s="14"/>
      <c r="D60" s="15"/>
      <c r="E60" s="16"/>
      <c r="F60" s="17">
        <f>VLOOKUP(CONCATENATE($D60&amp;$E60),Anciens!$A$3:$G$334,4,FALSE)</f>
        <v>0</v>
      </c>
      <c r="G60" s="30">
        <f t="shared" si="0"/>
        <v>0</v>
      </c>
      <c r="H60" s="10" t="s">
        <v>753</v>
      </c>
      <c r="I60" s="31">
        <f>IF(OR(H60="NON",H60=""),G60,IF(H60="Famille",MAX(0,G60-$N$362),IF(H60="Promotion",MAX(0,G60-$N$363),IF(H60="mi-saison",MAX(0,ROUNDDOWN(G60*(1-$N$364),0)),IF(H60="Apogei94",MAX(0,ROUNDDOWN(G60*(1-$N$365),0)))))))</f>
        <v>0</v>
      </c>
      <c r="J60" s="9"/>
      <c r="K60" s="32">
        <f t="shared" si="2"/>
        <v>0</v>
      </c>
      <c r="L60" s="33" t="str">
        <f t="shared" si="3"/>
        <v/>
      </c>
      <c r="M60" s="35"/>
      <c r="N60" s="36"/>
      <c r="O60" s="123"/>
      <c r="P60" s="120"/>
      <c r="Q60" s="37"/>
      <c r="R60" s="153"/>
      <c r="S60" s="154"/>
      <c r="T60" s="155"/>
      <c r="U60" s="156"/>
      <c r="V60" s="157"/>
      <c r="W60" s="183"/>
      <c r="X60" s="184"/>
      <c r="Y60" s="185"/>
      <c r="Z60" s="186"/>
      <c r="AA60" s="187"/>
      <c r="AB60" s="24"/>
      <c r="AC60" s="25"/>
      <c r="AD60" s="34" t="str">
        <f t="shared" si="4"/>
        <v/>
      </c>
      <c r="AE60" s="26"/>
      <c r="AF60" s="27"/>
      <c r="AG60" s="28"/>
      <c r="AH60" s="142" t="str">
        <f>IF(ISNA(VLOOKUP(CONCATENATE($D60&amp;$E60),Anciens!$A$3:$G$334,5,FALSE))=TRUE,"",IF(VLOOKUP(CONCATENATE($D60&amp;$E60),Anciens!$A$3:$G$334,5,FALSE)=0,"",VLOOKUP(CONCATENATE($D60&amp;$E60),Anciens!$A$3:$G$334,5,FALSE)))</f>
        <v/>
      </c>
      <c r="AI60" s="142" t="str">
        <f>IF(ISNA(VLOOKUP(CONCATENATE($D60&amp;$E60),Anciens!$A$3:$G$334,6,FALSE))=TRUE,"",IF(VLOOKUP(CONCATENATE($D60&amp;$E60),Anciens!$A$3:$G$334,6,FALSE)=0,"",VLOOKUP(CONCATENATE($D60&amp;$E60),Anciens!$A$3:$G$334,6,FALSE)))</f>
        <v/>
      </c>
      <c r="AJ60" s="142" t="str">
        <f>IF(ISNA(VLOOKUP(CONCATENATE($D60&amp;$E60),Anciens!$A$3:$G$334,7,FALSE))=TRUE,"",IF(VLOOKUP(CONCATENATE($D60&amp;$E60),Anciens!$A$3:$G$334,7,FALSE)=0,"",VLOOKUP(CONCATENATE($D60&amp;$E60),Anciens!$A$3:$G$334,7,FALSE)))</f>
        <v/>
      </c>
    </row>
    <row r="61" spans="1:36" s="3" customFormat="1" ht="15" customHeight="1" x14ac:dyDescent="0.2">
      <c r="A61" s="12"/>
      <c r="B61" s="13"/>
      <c r="C61" s="14"/>
      <c r="D61" s="15"/>
      <c r="E61" s="16"/>
      <c r="F61" s="17">
        <f>VLOOKUP(CONCATENATE($D61&amp;$E61),Anciens!$A$3:$G$334,4,FALSE)</f>
        <v>0</v>
      </c>
      <c r="G61" s="30">
        <f t="shared" si="0"/>
        <v>0</v>
      </c>
      <c r="H61" s="10" t="s">
        <v>753</v>
      </c>
      <c r="I61" s="31">
        <f>IF(OR(H61="NON",H61=""),G61,IF(H61="Famille",MAX(0,G61-$N$362),IF(H61="Promotion",MAX(0,G61-$N$363),IF(H61="mi-saison",MAX(0,ROUNDDOWN(G61*(1-$N$364),0)),IF(H61="Apogei94",MAX(0,ROUNDDOWN(G61*(1-$N$365),0)))))))</f>
        <v>0</v>
      </c>
      <c r="J61" s="9"/>
      <c r="K61" s="32">
        <f t="shared" si="2"/>
        <v>0</v>
      </c>
      <c r="L61" s="33" t="str">
        <f t="shared" si="3"/>
        <v/>
      </c>
      <c r="M61" s="35"/>
      <c r="N61" s="36"/>
      <c r="O61" s="123"/>
      <c r="P61" s="120"/>
      <c r="Q61" s="37"/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4"/>
        <v/>
      </c>
      <c r="AE61" s="26"/>
      <c r="AF61" s="27"/>
      <c r="AG61" s="28"/>
      <c r="AH61" s="142" t="str">
        <f>IF(ISNA(VLOOKUP(CONCATENATE($D61&amp;$E61),Anciens!$A$3:$G$334,5,FALSE))=TRUE,"",IF(VLOOKUP(CONCATENATE($D61&amp;$E61),Anciens!$A$3:$G$334,5,FALSE)=0,"",VLOOKUP(CONCATENATE($D61&amp;$E61),Anciens!$A$3:$G$334,5,FALSE)))</f>
        <v/>
      </c>
      <c r="AI61" s="142" t="str">
        <f>IF(ISNA(VLOOKUP(CONCATENATE($D61&amp;$E61),Anciens!$A$3:$G$334,6,FALSE))=TRUE,"",IF(VLOOKUP(CONCATENATE($D61&amp;$E61),Anciens!$A$3:$G$334,6,FALSE)=0,"",VLOOKUP(CONCATENATE($D61&amp;$E61),Anciens!$A$3:$G$334,6,FALSE)))</f>
        <v/>
      </c>
      <c r="AJ61" s="142" t="str">
        <f>IF(ISNA(VLOOKUP(CONCATENATE($D61&amp;$E61),Anciens!$A$3:$G$334,7,FALSE))=TRUE,"",IF(VLOOKUP(CONCATENATE($D61&amp;$E61),Anciens!$A$3:$G$334,7,FALSE)=0,"",VLOOKUP(CONCATENATE($D61&amp;$E61),Anciens!$A$3:$G$334,7,FALSE)))</f>
        <v/>
      </c>
    </row>
    <row r="62" spans="1:36" s="3" customFormat="1" ht="15" customHeight="1" x14ac:dyDescent="0.2">
      <c r="A62" s="12"/>
      <c r="B62" s="13"/>
      <c r="C62" s="14"/>
      <c r="D62" s="15"/>
      <c r="E62" s="16"/>
      <c r="F62" s="17">
        <f>VLOOKUP(CONCATENATE($D62&amp;$E62),Anciens!$A$3:$G$334,4,FALSE)</f>
        <v>0</v>
      </c>
      <c r="G62" s="30">
        <f t="shared" si="0"/>
        <v>0</v>
      </c>
      <c r="H62" s="10" t="s">
        <v>753</v>
      </c>
      <c r="I62" s="31">
        <f>IF(OR(H62="NON",H62=""),G62,IF(H62="Famille",MAX(0,G62-$N$362),IF(H62="Promotion",MAX(0,G62-$N$363),IF(H62="mi-saison",MAX(0,ROUNDDOWN(G62*(1-$N$364),0)),IF(H62="Apogei94",MAX(0,ROUNDDOWN(G62*(1-$N$365),0)))))))</f>
        <v>0</v>
      </c>
      <c r="J62" s="9"/>
      <c r="K62" s="32">
        <f t="shared" si="2"/>
        <v>0</v>
      </c>
      <c r="L62" s="33" t="str">
        <f t="shared" si="3"/>
        <v/>
      </c>
      <c r="M62" s="35"/>
      <c r="N62" s="36"/>
      <c r="O62" s="123"/>
      <c r="P62" s="137"/>
      <c r="Q62" s="138"/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4"/>
        <v/>
      </c>
      <c r="AE62" s="26"/>
      <c r="AF62" s="27"/>
      <c r="AG62" s="28"/>
      <c r="AH62" s="142" t="str">
        <f>IF(ISNA(VLOOKUP(CONCATENATE($D62&amp;$E62),Anciens!$A$3:$G$334,5,FALSE))=TRUE,"",IF(VLOOKUP(CONCATENATE($D62&amp;$E62),Anciens!$A$3:$G$334,5,FALSE)=0,"",VLOOKUP(CONCATENATE($D62&amp;$E62),Anciens!$A$3:$G$334,5,FALSE)))</f>
        <v/>
      </c>
      <c r="AI62" s="142" t="str">
        <f>IF(ISNA(VLOOKUP(CONCATENATE($D62&amp;$E62),Anciens!$A$3:$G$334,6,FALSE))=TRUE,"",IF(VLOOKUP(CONCATENATE($D62&amp;$E62),Anciens!$A$3:$G$334,6,FALSE)=0,"",VLOOKUP(CONCATENATE($D62&amp;$E62),Anciens!$A$3:$G$334,6,FALSE)))</f>
        <v/>
      </c>
      <c r="AJ62" s="142" t="str">
        <f>IF(ISNA(VLOOKUP(CONCATENATE($D62&amp;$E62),Anciens!$A$3:$G$334,7,FALSE))=TRUE,"",IF(VLOOKUP(CONCATENATE($D62&amp;$E62),Anciens!$A$3:$G$334,7,FALSE)=0,"",VLOOKUP(CONCATENATE($D62&amp;$E62),Anciens!$A$3:$G$334,7,FALSE)))</f>
        <v/>
      </c>
    </row>
    <row r="63" spans="1:36" s="3" customFormat="1" ht="15" customHeight="1" x14ac:dyDescent="0.2">
      <c r="A63" s="12"/>
      <c r="B63" s="13"/>
      <c r="C63" s="14"/>
      <c r="D63" s="15"/>
      <c r="E63" s="16"/>
      <c r="F63" s="17">
        <f>VLOOKUP(CONCATENATE($D63&amp;$E63),Anciens!$A$3:$G$334,4,FALSE)</f>
        <v>0</v>
      </c>
      <c r="G63" s="30">
        <f t="shared" si="0"/>
        <v>0</v>
      </c>
      <c r="H63" s="10" t="s">
        <v>753</v>
      </c>
      <c r="I63" s="31">
        <f>IF(OR(H63="NON",H63=""),G63,IF(H63="Famille",MAX(0,G63-$N$362),IF(H63="Promotion",MAX(0,G63-$N$363),IF(H63="mi-saison",MAX(0,ROUNDDOWN(G63*(1-$N$364),0)),IF(H63="Apogei94",MAX(0,ROUNDDOWN(G63*(1-$N$365),0)))))))</f>
        <v>0</v>
      </c>
      <c r="J63" s="9"/>
      <c r="K63" s="32">
        <f t="shared" si="2"/>
        <v>0</v>
      </c>
      <c r="L63" s="33" t="str">
        <f t="shared" si="3"/>
        <v/>
      </c>
      <c r="M63" s="35"/>
      <c r="N63" s="36"/>
      <c r="O63" s="123"/>
      <c r="P63" s="137"/>
      <c r="Q63" s="138"/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4"/>
        <v/>
      </c>
      <c r="AE63" s="26"/>
      <c r="AF63" s="27"/>
      <c r="AG63" s="28"/>
      <c r="AH63" s="142" t="str">
        <f>IF(ISNA(VLOOKUP(CONCATENATE($D63&amp;$E63),Anciens!$A$3:$G$334,5,FALSE))=TRUE,"",IF(VLOOKUP(CONCATENATE($D63&amp;$E63),Anciens!$A$3:$G$334,5,FALSE)=0,"",VLOOKUP(CONCATENATE($D63&amp;$E63),Anciens!$A$3:$G$334,5,FALSE)))</f>
        <v/>
      </c>
      <c r="AI63" s="142" t="str">
        <f>IF(ISNA(VLOOKUP(CONCATENATE($D63&amp;$E63),Anciens!$A$3:$G$334,6,FALSE))=TRUE,"",IF(VLOOKUP(CONCATENATE($D63&amp;$E63),Anciens!$A$3:$G$334,6,FALSE)=0,"",VLOOKUP(CONCATENATE($D63&amp;$E63),Anciens!$A$3:$G$334,6,FALSE)))</f>
        <v/>
      </c>
      <c r="AJ63" s="142" t="str">
        <f>IF(ISNA(VLOOKUP(CONCATENATE($D63&amp;$E63),Anciens!$A$3:$G$334,7,FALSE))=TRUE,"",IF(VLOOKUP(CONCATENATE($D63&amp;$E63),Anciens!$A$3:$G$334,7,FALSE)=0,"",VLOOKUP(CONCATENATE($D63&amp;$E63),Anciens!$A$3:$G$334,7,FALSE)))</f>
        <v/>
      </c>
    </row>
    <row r="64" spans="1:36" s="3" customFormat="1" ht="15" customHeight="1" x14ac:dyDescent="0.2">
      <c r="A64" s="12"/>
      <c r="B64" s="13"/>
      <c r="C64" s="14"/>
      <c r="D64" s="15"/>
      <c r="E64" s="16"/>
      <c r="F64" s="17">
        <f>VLOOKUP(CONCATENATE($D64&amp;$E64),Anciens!$A$3:$G$334,4,FALSE)</f>
        <v>0</v>
      </c>
      <c r="G64" s="30">
        <f t="shared" si="0"/>
        <v>0</v>
      </c>
      <c r="H64" s="10" t="s">
        <v>753</v>
      </c>
      <c r="I64" s="31">
        <f>IF(OR(H64="NON",H64=""),G64,IF(H64="Famille",MAX(0,G64-$N$362),IF(H64="Promotion",MAX(0,G64-$N$363),IF(H64="mi-saison",MAX(0,ROUNDDOWN(G64*(1-$N$364),0)),IF(H64="Apogei94",MAX(0,ROUNDDOWN(G64*(1-$N$365),0)))))))</f>
        <v>0</v>
      </c>
      <c r="J64" s="9"/>
      <c r="K64" s="32">
        <f t="shared" si="2"/>
        <v>0</v>
      </c>
      <c r="L64" s="33" t="str">
        <f t="shared" si="3"/>
        <v/>
      </c>
      <c r="M64" s="35"/>
      <c r="N64" s="36"/>
      <c r="O64" s="123"/>
      <c r="P64" s="137"/>
      <c r="Q64" s="138"/>
      <c r="R64" s="158"/>
      <c r="S64" s="154"/>
      <c r="T64" s="155"/>
      <c r="U64" s="156"/>
      <c r="V64" s="157"/>
      <c r="W64" s="183"/>
      <c r="X64" s="184"/>
      <c r="Y64" s="185"/>
      <c r="Z64" s="186"/>
      <c r="AA64" s="187"/>
      <c r="AB64" s="24"/>
      <c r="AC64" s="25"/>
      <c r="AD64" s="34" t="str">
        <f t="shared" si="4"/>
        <v/>
      </c>
      <c r="AE64" s="26"/>
      <c r="AF64" s="27"/>
      <c r="AG64" s="28"/>
      <c r="AH64" s="142" t="str">
        <f>IF(ISNA(VLOOKUP(CONCATENATE($D64&amp;$E64),Anciens!$A$3:$G$334,5,FALSE))=TRUE,"",IF(VLOOKUP(CONCATENATE($D64&amp;$E64),Anciens!$A$3:$G$334,5,FALSE)=0,"",VLOOKUP(CONCATENATE($D64&amp;$E64),Anciens!$A$3:$G$334,5,FALSE)))</f>
        <v/>
      </c>
      <c r="AI64" s="142" t="str">
        <f>IF(ISNA(VLOOKUP(CONCATENATE($D64&amp;$E64),Anciens!$A$3:$G$334,6,FALSE))=TRUE,"",IF(VLOOKUP(CONCATENATE($D64&amp;$E64),Anciens!$A$3:$G$334,6,FALSE)=0,"",VLOOKUP(CONCATENATE($D64&amp;$E64),Anciens!$A$3:$G$334,6,FALSE)))</f>
        <v/>
      </c>
      <c r="AJ64" s="142" t="str">
        <f>IF(ISNA(VLOOKUP(CONCATENATE($D64&amp;$E64),Anciens!$A$3:$G$334,7,FALSE))=TRUE,"",IF(VLOOKUP(CONCATENATE($D64&amp;$E64),Anciens!$A$3:$G$334,7,FALSE)=0,"",VLOOKUP(CONCATENATE($D64&amp;$E64),Anciens!$A$3:$G$334,7,FALSE)))</f>
        <v/>
      </c>
    </row>
    <row r="65" spans="1:36" s="3" customFormat="1" ht="15" customHeight="1" x14ac:dyDescent="0.2">
      <c r="A65" s="12"/>
      <c r="B65" s="13"/>
      <c r="C65" s="14"/>
      <c r="D65" s="15"/>
      <c r="E65" s="16"/>
      <c r="F65" s="17">
        <f>VLOOKUP(CONCATENATE($D65&amp;$E65),Anciens!$A$3:$G$334,4,FALSE)</f>
        <v>0</v>
      </c>
      <c r="G65" s="30">
        <f t="shared" si="0"/>
        <v>0</v>
      </c>
      <c r="H65" s="10" t="s">
        <v>753</v>
      </c>
      <c r="I65" s="31">
        <f>IF(OR(H65="NON",H65=""),G65,IF(H65="Famille",MAX(0,G65-$N$362),IF(H65="Promotion",MAX(0,G65-$N$363),IF(H65="mi-saison",MAX(0,ROUNDDOWN(G65*(1-$N$364),0)),IF(H65="Apogei94",MAX(0,ROUNDDOWN(G65*(1-$N$365),0)))))))</f>
        <v>0</v>
      </c>
      <c r="J65" s="9"/>
      <c r="K65" s="32">
        <f t="shared" si="2"/>
        <v>0</v>
      </c>
      <c r="L65" s="33" t="str">
        <f t="shared" si="3"/>
        <v/>
      </c>
      <c r="M65" s="35"/>
      <c r="N65" s="36"/>
      <c r="O65" s="123"/>
      <c r="P65" s="137"/>
      <c r="Q65" s="138"/>
      <c r="R65" s="158"/>
      <c r="S65" s="154"/>
      <c r="T65" s="155"/>
      <c r="U65" s="156"/>
      <c r="V65" s="157"/>
      <c r="W65" s="183"/>
      <c r="X65" s="184"/>
      <c r="Y65" s="185"/>
      <c r="Z65" s="186"/>
      <c r="AA65" s="187"/>
      <c r="AB65" s="24"/>
      <c r="AC65" s="25"/>
      <c r="AD65" s="34" t="str">
        <f t="shared" si="4"/>
        <v/>
      </c>
      <c r="AE65" s="26"/>
      <c r="AF65" s="27"/>
      <c r="AG65" s="28"/>
      <c r="AH65" s="142" t="str">
        <f>IF(ISNA(VLOOKUP(CONCATENATE($D65&amp;$E65),Anciens!$A$3:$G$334,5,FALSE))=TRUE,"",IF(VLOOKUP(CONCATENATE($D65&amp;$E65),Anciens!$A$3:$G$334,5,FALSE)=0,"",VLOOKUP(CONCATENATE($D65&amp;$E65),Anciens!$A$3:$G$334,5,FALSE)))</f>
        <v/>
      </c>
      <c r="AI65" s="142" t="str">
        <f>IF(ISNA(VLOOKUP(CONCATENATE($D65&amp;$E65),Anciens!$A$3:$G$334,6,FALSE))=TRUE,"",IF(VLOOKUP(CONCATENATE($D65&amp;$E65),Anciens!$A$3:$G$334,6,FALSE)=0,"",VLOOKUP(CONCATENATE($D65&amp;$E65),Anciens!$A$3:$G$334,6,FALSE)))</f>
        <v/>
      </c>
      <c r="AJ65" s="142" t="str">
        <f>IF(ISNA(VLOOKUP(CONCATENATE($D65&amp;$E65),Anciens!$A$3:$G$334,7,FALSE))=TRUE,"",IF(VLOOKUP(CONCATENATE($D65&amp;$E65),Anciens!$A$3:$G$334,7,FALSE)=0,"",VLOOKUP(CONCATENATE($D65&amp;$E65),Anciens!$A$3:$G$334,7,FALSE)))</f>
        <v/>
      </c>
    </row>
    <row r="66" spans="1:36" s="3" customFormat="1" ht="15" customHeight="1" x14ac:dyDescent="0.2">
      <c r="A66" s="12"/>
      <c r="B66" s="13"/>
      <c r="C66" s="14"/>
      <c r="D66" s="15"/>
      <c r="E66" s="16"/>
      <c r="F66" s="17">
        <f>VLOOKUP(CONCATENATE($D66&amp;$E66),Anciens!$A$3:$G$334,4,FALSE)</f>
        <v>0</v>
      </c>
      <c r="G66" s="30">
        <f t="shared" si="0"/>
        <v>0</v>
      </c>
      <c r="H66" s="10" t="s">
        <v>753</v>
      </c>
      <c r="I66" s="31">
        <f>IF(OR(H66="NON",H66=""),G66,IF(H66="Famille",MAX(0,G66-$N$362),IF(H66="Promotion",MAX(0,G66-$N$363),IF(H66="mi-saison",MAX(0,ROUNDDOWN(G66*(1-$N$364),0)),IF(H66="Apogei94",MAX(0,ROUNDDOWN(G66*(1-$N$365),0)))))))</f>
        <v>0</v>
      </c>
      <c r="J66" s="9"/>
      <c r="K66" s="32">
        <f t="shared" si="2"/>
        <v>0</v>
      </c>
      <c r="L66" s="33" t="str">
        <f t="shared" si="3"/>
        <v/>
      </c>
      <c r="M66" s="35"/>
      <c r="N66" s="36"/>
      <c r="O66" s="123"/>
      <c r="P66" s="137"/>
      <c r="Q66" s="138"/>
      <c r="R66" s="158"/>
      <c r="S66" s="154"/>
      <c r="T66" s="155"/>
      <c r="U66" s="156"/>
      <c r="V66" s="157"/>
      <c r="W66" s="183"/>
      <c r="X66" s="184"/>
      <c r="Y66" s="185"/>
      <c r="Z66" s="186"/>
      <c r="AA66" s="187"/>
      <c r="AB66" s="24"/>
      <c r="AC66" s="25"/>
      <c r="AD66" s="34" t="str">
        <f t="shared" si="4"/>
        <v/>
      </c>
      <c r="AE66" s="26"/>
      <c r="AF66" s="27"/>
      <c r="AG66" s="28"/>
      <c r="AH66" s="142" t="str">
        <f>IF(ISNA(VLOOKUP(CONCATENATE($D66&amp;$E66),Anciens!$A$3:$G$334,5,FALSE))=TRUE,"",IF(VLOOKUP(CONCATENATE($D66&amp;$E66),Anciens!$A$3:$G$334,5,FALSE)=0,"",VLOOKUP(CONCATENATE($D66&amp;$E66),Anciens!$A$3:$G$334,5,FALSE)))</f>
        <v/>
      </c>
      <c r="AI66" s="142" t="str">
        <f>IF(ISNA(VLOOKUP(CONCATENATE($D66&amp;$E66),Anciens!$A$3:$G$334,6,FALSE))=TRUE,"",IF(VLOOKUP(CONCATENATE($D66&amp;$E66),Anciens!$A$3:$G$334,6,FALSE)=0,"",VLOOKUP(CONCATENATE($D66&amp;$E66),Anciens!$A$3:$G$334,6,FALSE)))</f>
        <v/>
      </c>
      <c r="AJ66" s="142" t="str">
        <f>IF(ISNA(VLOOKUP(CONCATENATE($D66&amp;$E66),Anciens!$A$3:$G$334,7,FALSE))=TRUE,"",IF(VLOOKUP(CONCATENATE($D66&amp;$E66),Anciens!$A$3:$G$334,7,FALSE)=0,"",VLOOKUP(CONCATENATE($D66&amp;$E66),Anciens!$A$3:$G$334,7,FALSE)))</f>
        <v/>
      </c>
    </row>
    <row r="67" spans="1:36" s="3" customFormat="1" ht="15" customHeight="1" x14ac:dyDescent="0.2">
      <c r="A67" s="12"/>
      <c r="B67" s="13"/>
      <c r="C67" s="14"/>
      <c r="D67" s="15"/>
      <c r="E67" s="16"/>
      <c r="F67" s="17">
        <f>VLOOKUP(CONCATENATE($D67&amp;$E67),Anciens!$A$3:$G$334,4,FALSE)</f>
        <v>0</v>
      </c>
      <c r="G67" s="30">
        <f t="shared" ref="G67:G130" si="5">IF(OR($C67="",$C67="DIR",$C67="ARB"),0,IF($C67="LOI",185,IF($C67="BAB",100,IF($C67="ENS",100,IF($C67="FIT",185,IF($F67&lt;=VALUE("01/01/2006"),230,IF($F67&lt;=VALUE("01/01/2009"),200,IF($F67&lt;=VALUE("01/01/2013"),180,IF($F67&lt;=VALUE("01/01/2015"),170,155)))))))))</f>
        <v>0</v>
      </c>
      <c r="H67" s="10" t="s">
        <v>753</v>
      </c>
      <c r="I67" s="31">
        <f>IF(OR(H67="NON",H67=""),G67,IF(H67="Famille",MAX(0,G67-$N$362),IF(H67="Promotion",MAX(0,G67-$N$363),IF(H67="mi-saison",MAX(0,ROUNDDOWN(G67*(1-$N$364),0)),IF(H67="Apogei94",MAX(0,ROUNDDOWN(G67*(1-$N$365),0)))))))</f>
        <v>0</v>
      </c>
      <c r="J67" s="9"/>
      <c r="K67" s="32">
        <f t="shared" si="2"/>
        <v>0</v>
      </c>
      <c r="L67" s="33" t="str">
        <f t="shared" si="3"/>
        <v/>
      </c>
      <c r="M67" s="35"/>
      <c r="N67" s="36"/>
      <c r="O67" s="123"/>
      <c r="P67" s="137"/>
      <c r="Q67" s="138"/>
      <c r="R67" s="158"/>
      <c r="S67" s="154"/>
      <c r="T67" s="155"/>
      <c r="U67" s="156"/>
      <c r="V67" s="157"/>
      <c r="W67" s="183"/>
      <c r="X67" s="184"/>
      <c r="Y67" s="185"/>
      <c r="Z67" s="186"/>
      <c r="AA67" s="187"/>
      <c r="AB67" s="24"/>
      <c r="AC67" s="25"/>
      <c r="AD67" s="34" t="str">
        <f t="shared" si="4"/>
        <v/>
      </c>
      <c r="AE67" s="26"/>
      <c r="AF67" s="27"/>
      <c r="AG67" s="28"/>
      <c r="AH67" s="142" t="str">
        <f>IF(ISNA(VLOOKUP(CONCATENATE($D67&amp;$E67),Anciens!$A$3:$G$334,5,FALSE))=TRUE,"",IF(VLOOKUP(CONCATENATE($D67&amp;$E67),Anciens!$A$3:$G$334,5,FALSE)=0,"",VLOOKUP(CONCATENATE($D67&amp;$E67),Anciens!$A$3:$G$334,5,FALSE)))</f>
        <v/>
      </c>
      <c r="AI67" s="142" t="str">
        <f>IF(ISNA(VLOOKUP(CONCATENATE($D67&amp;$E67),Anciens!$A$3:$G$334,6,FALSE))=TRUE,"",IF(VLOOKUP(CONCATENATE($D67&amp;$E67),Anciens!$A$3:$G$334,6,FALSE)=0,"",VLOOKUP(CONCATENATE($D67&amp;$E67),Anciens!$A$3:$G$334,6,FALSE)))</f>
        <v/>
      </c>
      <c r="AJ67" s="142" t="str">
        <f>IF(ISNA(VLOOKUP(CONCATENATE($D67&amp;$E67),Anciens!$A$3:$G$334,7,FALSE))=TRUE,"",IF(VLOOKUP(CONCATENATE($D67&amp;$E67),Anciens!$A$3:$G$334,7,FALSE)=0,"",VLOOKUP(CONCATENATE($D67&amp;$E67),Anciens!$A$3:$G$334,7,FALSE)))</f>
        <v/>
      </c>
    </row>
    <row r="68" spans="1:36" s="3" customFormat="1" ht="15" customHeight="1" x14ac:dyDescent="0.2">
      <c r="A68" s="12"/>
      <c r="B68" s="13"/>
      <c r="C68" s="14"/>
      <c r="D68" s="15"/>
      <c r="E68" s="16"/>
      <c r="F68" s="17">
        <f>VLOOKUP(CONCATENATE($D68&amp;$E68),Anciens!$A$3:$G$334,4,FALSE)</f>
        <v>0</v>
      </c>
      <c r="G68" s="30">
        <f t="shared" si="5"/>
        <v>0</v>
      </c>
      <c r="H68" s="10" t="s">
        <v>753</v>
      </c>
      <c r="I68" s="31">
        <f>IF(OR(H68="NON",H68=""),G68,IF(H68="Famille",MAX(0,G68-$N$362),IF(H68="Promotion",MAX(0,G68-$N$363),IF(H68="mi-saison",MAX(0,ROUNDDOWN(G68*(1-$N$364),0)),IF(H68="Apogei94",MAX(0,ROUNDDOWN(G68*(1-$N$365),0)))))))</f>
        <v>0</v>
      </c>
      <c r="J68" s="9"/>
      <c r="K68" s="32">
        <f t="shared" ref="K68:K131" si="6">SUM(N68,S68,X68)</f>
        <v>0</v>
      </c>
      <c r="L68" s="33" t="str">
        <f t="shared" ref="L68:L131" si="7">IF(D68="","",I68-K68)</f>
        <v/>
      </c>
      <c r="M68" s="35"/>
      <c r="N68" s="36"/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ref="AD68:AD131" si="8">IF(OR(AC68&lt;&gt;"Oui",C68&lt;&gt;"JOU"),"",IF(F68&lt;VALUE("01/01/2006"),154,IF(F68&lt;VALUE("01/01/2010"),79,0)))</f>
        <v/>
      </c>
      <c r="AE68" s="26"/>
      <c r="AF68" s="27"/>
      <c r="AG68" s="28"/>
      <c r="AH68" s="142" t="str">
        <f>IF(ISNA(VLOOKUP(CONCATENATE($D68&amp;$E68),Anciens!$A$3:$G$334,5,FALSE))=TRUE,"",IF(VLOOKUP(CONCATENATE($D68&amp;$E68),Anciens!$A$3:$G$334,5,FALSE)=0,"",VLOOKUP(CONCATENATE($D68&amp;$E68),Anciens!$A$3:$G$334,5,FALSE)))</f>
        <v/>
      </c>
      <c r="AI68" s="142" t="str">
        <f>IF(ISNA(VLOOKUP(CONCATENATE($D68&amp;$E68),Anciens!$A$3:$G$334,6,FALSE))=TRUE,"",IF(VLOOKUP(CONCATENATE($D68&amp;$E68),Anciens!$A$3:$G$334,6,FALSE)=0,"",VLOOKUP(CONCATENATE($D68&amp;$E68),Anciens!$A$3:$G$334,6,FALSE)))</f>
        <v/>
      </c>
      <c r="AJ68" s="142" t="str">
        <f>IF(ISNA(VLOOKUP(CONCATENATE($D68&amp;$E68),Anciens!$A$3:$G$334,7,FALSE))=TRUE,"",IF(VLOOKUP(CONCATENATE($D68&amp;$E68),Anciens!$A$3:$G$334,7,FALSE)=0,"",VLOOKUP(CONCATENATE($D68&amp;$E68),Anciens!$A$3:$G$334,7,FALSE)))</f>
        <v/>
      </c>
    </row>
    <row r="69" spans="1:36" s="3" customFormat="1" ht="15" customHeight="1" x14ac:dyDescent="0.2">
      <c r="A69" s="12"/>
      <c r="B69" s="13"/>
      <c r="C69" s="14"/>
      <c r="D69" s="15"/>
      <c r="E69" s="16"/>
      <c r="F69" s="17">
        <f>VLOOKUP(CONCATENATE($D69&amp;$E69),Anciens!$A$3:$G$334,4,FALSE)</f>
        <v>0</v>
      </c>
      <c r="G69" s="30">
        <f t="shared" si="5"/>
        <v>0</v>
      </c>
      <c r="H69" s="10" t="s">
        <v>753</v>
      </c>
      <c r="I69" s="31">
        <f>IF(OR(H69="NON",H69=""),G69,IF(H69="Famille",MAX(0,G69-$N$362),IF(H69="Promotion",MAX(0,G69-$N$363),IF(H69="mi-saison",MAX(0,ROUNDDOWN(G69*(1-$N$364),0)),IF(H69="Apogei94",MAX(0,ROUNDDOWN(G69*(1-$N$365),0)))))))</f>
        <v>0</v>
      </c>
      <c r="J69" s="9"/>
      <c r="K69" s="32">
        <f t="shared" si="6"/>
        <v>0</v>
      </c>
      <c r="L69" s="33" t="str">
        <f t="shared" si="7"/>
        <v/>
      </c>
      <c r="M69" s="35"/>
      <c r="N69" s="36"/>
      <c r="O69" s="123"/>
      <c r="P69" s="137"/>
      <c r="Q69" s="138"/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8"/>
        <v/>
      </c>
      <c r="AE69" s="26"/>
      <c r="AF69" s="27"/>
      <c r="AG69" s="28"/>
      <c r="AH69" s="142" t="str">
        <f>IF(ISNA(VLOOKUP(CONCATENATE($D69&amp;$E69),Anciens!$A$3:$G$334,5,FALSE))=TRUE,"",IF(VLOOKUP(CONCATENATE($D69&amp;$E69),Anciens!$A$3:$G$334,5,FALSE)=0,"",VLOOKUP(CONCATENATE($D69&amp;$E69),Anciens!$A$3:$G$334,5,FALSE)))</f>
        <v/>
      </c>
      <c r="AI69" s="142" t="str">
        <f>IF(ISNA(VLOOKUP(CONCATENATE($D69&amp;$E69),Anciens!$A$3:$G$334,6,FALSE))=TRUE,"",IF(VLOOKUP(CONCATENATE($D69&amp;$E69),Anciens!$A$3:$G$334,6,FALSE)=0,"",VLOOKUP(CONCATENATE($D69&amp;$E69),Anciens!$A$3:$G$334,6,FALSE)))</f>
        <v/>
      </c>
      <c r="AJ69" s="142" t="str">
        <f>IF(ISNA(VLOOKUP(CONCATENATE($D69&amp;$E69),Anciens!$A$3:$G$334,7,FALSE))=TRUE,"",IF(VLOOKUP(CONCATENATE($D69&amp;$E69),Anciens!$A$3:$G$334,7,FALSE)=0,"",VLOOKUP(CONCATENATE($D69&amp;$E69),Anciens!$A$3:$G$334,7,FALSE)))</f>
        <v/>
      </c>
    </row>
    <row r="70" spans="1:36" ht="15" customHeight="1" x14ac:dyDescent="0.2">
      <c r="A70" s="12"/>
      <c r="B70" s="13"/>
      <c r="C70" s="14"/>
      <c r="D70" s="15"/>
      <c r="E70" s="16"/>
      <c r="F70" s="17">
        <f>VLOOKUP(CONCATENATE($D70&amp;$E70),Anciens!$A$3:$G$334,4,FALSE)</f>
        <v>0</v>
      </c>
      <c r="G70" s="30">
        <f t="shared" si="5"/>
        <v>0</v>
      </c>
      <c r="H70" s="10" t="s">
        <v>753</v>
      </c>
      <c r="I70" s="31">
        <f>IF(OR(H70="NON",H70=""),G70,IF(H70="Famille",MAX(0,G70-$N$362),IF(H70="Promotion",MAX(0,G70-$N$363),IF(H70="mi-saison",MAX(0,ROUNDDOWN(G70*(1-$N$364),0)),IF(H70="Apogei94",MAX(0,ROUNDDOWN(G70*(1-$N$365),0)))))))</f>
        <v>0</v>
      </c>
      <c r="J70" s="9"/>
      <c r="K70" s="32">
        <f t="shared" si="6"/>
        <v>0</v>
      </c>
      <c r="L70" s="33" t="str">
        <f t="shared" si="7"/>
        <v/>
      </c>
      <c r="M70" s="35"/>
      <c r="N70" s="36"/>
      <c r="O70" s="123"/>
      <c r="P70" s="120"/>
      <c r="Q70" s="37"/>
      <c r="R70" s="153"/>
      <c r="S70" s="154"/>
      <c r="T70" s="155"/>
      <c r="U70" s="156"/>
      <c r="V70" s="157"/>
      <c r="W70" s="183"/>
      <c r="X70" s="184"/>
      <c r="Y70" s="185"/>
      <c r="Z70" s="186"/>
      <c r="AA70" s="187"/>
      <c r="AB70" s="24"/>
      <c r="AC70" s="25"/>
      <c r="AD70" s="34" t="str">
        <f t="shared" si="8"/>
        <v/>
      </c>
      <c r="AE70" s="26"/>
      <c r="AF70" s="27"/>
      <c r="AG70" s="28"/>
      <c r="AH70" s="142" t="str">
        <f>IF(ISNA(VLOOKUP(CONCATENATE($D70&amp;$E70),Anciens!$A$3:$G$334,5,FALSE))=TRUE,"",IF(VLOOKUP(CONCATENATE($D70&amp;$E70),Anciens!$A$3:$G$334,5,FALSE)=0,"",VLOOKUP(CONCATENATE($D70&amp;$E70),Anciens!$A$3:$G$334,5,FALSE)))</f>
        <v/>
      </c>
      <c r="AI70" s="142" t="str">
        <f>IF(ISNA(VLOOKUP(CONCATENATE($D70&amp;$E70),Anciens!$A$3:$G$334,6,FALSE))=TRUE,"",IF(VLOOKUP(CONCATENATE($D70&amp;$E70),Anciens!$A$3:$G$334,6,FALSE)=0,"",VLOOKUP(CONCATENATE($D70&amp;$E70),Anciens!$A$3:$G$334,6,FALSE)))</f>
        <v/>
      </c>
      <c r="AJ70" s="142" t="str">
        <f>IF(ISNA(VLOOKUP(CONCATENATE($D70&amp;$E70),Anciens!$A$3:$G$334,7,FALSE))=TRUE,"",IF(VLOOKUP(CONCATENATE($D70&amp;$E70),Anciens!$A$3:$G$334,7,FALSE)=0,"",VLOOKUP(CONCATENATE($D70&amp;$E70),Anciens!$A$3:$G$334,7,FALSE)))</f>
        <v/>
      </c>
    </row>
    <row r="71" spans="1:36" ht="15" customHeight="1" x14ac:dyDescent="0.2">
      <c r="A71" s="12"/>
      <c r="B71" s="13"/>
      <c r="C71" s="14"/>
      <c r="D71" s="15"/>
      <c r="E71" s="16"/>
      <c r="F71" s="17">
        <f>VLOOKUP(CONCATENATE($D71&amp;$E71),Anciens!$A$3:$G$334,4,FALSE)</f>
        <v>0</v>
      </c>
      <c r="G71" s="30">
        <f t="shared" si="5"/>
        <v>0</v>
      </c>
      <c r="H71" s="10" t="s">
        <v>753</v>
      </c>
      <c r="I71" s="31">
        <f>IF(OR(H71="NON",H71=""),G71,IF(H71="Famille",MAX(0,G71-$N$362),IF(H71="Promotion",MAX(0,G71-$N$363),IF(H71="mi-saison",MAX(0,ROUNDDOWN(G71*(1-$N$364),0)),IF(H71="Apogei94",MAX(0,ROUNDDOWN(G71*(1-$N$365),0)))))))</f>
        <v>0</v>
      </c>
      <c r="J71" s="9"/>
      <c r="K71" s="32">
        <f t="shared" si="6"/>
        <v>0</v>
      </c>
      <c r="L71" s="33" t="str">
        <f t="shared" si="7"/>
        <v/>
      </c>
      <c r="M71" s="35"/>
      <c r="N71" s="36"/>
      <c r="O71" s="123"/>
      <c r="P71" s="120"/>
      <c r="Q71" s="37"/>
      <c r="R71" s="153"/>
      <c r="S71" s="154"/>
      <c r="T71" s="155"/>
      <c r="U71" s="156"/>
      <c r="V71" s="157"/>
      <c r="W71" s="183"/>
      <c r="X71" s="184"/>
      <c r="Y71" s="185"/>
      <c r="Z71" s="186"/>
      <c r="AA71" s="187"/>
      <c r="AB71" s="24"/>
      <c r="AC71" s="25"/>
      <c r="AD71" s="34" t="str">
        <f t="shared" si="8"/>
        <v/>
      </c>
      <c r="AE71" s="26"/>
      <c r="AF71" s="27"/>
      <c r="AG71" s="28"/>
      <c r="AH71" s="142" t="str">
        <f>IF(ISNA(VLOOKUP(CONCATENATE($D71&amp;$E71),Anciens!$A$3:$G$334,5,FALSE))=TRUE,"",IF(VLOOKUP(CONCATENATE($D71&amp;$E71),Anciens!$A$3:$G$334,5,FALSE)=0,"",VLOOKUP(CONCATENATE($D71&amp;$E71),Anciens!$A$3:$G$334,5,FALSE)))</f>
        <v/>
      </c>
      <c r="AI71" s="142" t="str">
        <f>IF(ISNA(VLOOKUP(CONCATENATE($D71&amp;$E71),Anciens!$A$3:$G$334,6,FALSE))=TRUE,"",IF(VLOOKUP(CONCATENATE($D71&amp;$E71),Anciens!$A$3:$G$334,6,FALSE)=0,"",VLOOKUP(CONCATENATE($D71&amp;$E71),Anciens!$A$3:$G$334,6,FALSE)))</f>
        <v/>
      </c>
      <c r="AJ71" s="142" t="str">
        <f>IF(ISNA(VLOOKUP(CONCATENATE($D71&amp;$E71),Anciens!$A$3:$G$334,7,FALSE))=TRUE,"",IF(VLOOKUP(CONCATENATE($D71&amp;$E71),Anciens!$A$3:$G$334,7,FALSE)=0,"",VLOOKUP(CONCATENATE($D71&amp;$E71),Anciens!$A$3:$G$334,7,FALSE)))</f>
        <v/>
      </c>
    </row>
    <row r="72" spans="1:36" ht="15" customHeight="1" x14ac:dyDescent="0.2">
      <c r="A72" s="12"/>
      <c r="B72" s="13"/>
      <c r="C72" s="14"/>
      <c r="D72" s="15"/>
      <c r="E72" s="16"/>
      <c r="F72" s="17">
        <f>VLOOKUP(CONCATENATE($D72&amp;$E72),Anciens!$A$3:$G$334,4,FALSE)</f>
        <v>0</v>
      </c>
      <c r="G72" s="30">
        <f t="shared" si="5"/>
        <v>0</v>
      </c>
      <c r="H72" s="10" t="s">
        <v>753</v>
      </c>
      <c r="I72" s="31">
        <f>IF(OR(H72="NON",H72=""),G72,IF(H72="Famille",MAX(0,G72-$N$362),IF(H72="Promotion",MAX(0,G72-$N$363),IF(H72="mi-saison",MAX(0,ROUNDDOWN(G72*(1-$N$364),0)),IF(H72="Apogei94",MAX(0,ROUNDDOWN(G72*(1-$N$365),0)))))))</f>
        <v>0</v>
      </c>
      <c r="J72" s="9"/>
      <c r="K72" s="32">
        <f t="shared" si="6"/>
        <v>0</v>
      </c>
      <c r="L72" s="33" t="str">
        <f t="shared" si="7"/>
        <v/>
      </c>
      <c r="M72" s="35"/>
      <c r="N72" s="36"/>
      <c r="O72" s="123"/>
      <c r="P72" s="120"/>
      <c r="Q72" s="37"/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8"/>
        <v/>
      </c>
      <c r="AE72" s="26"/>
      <c r="AF72" s="27"/>
      <c r="AG72" s="28"/>
      <c r="AH72" s="142" t="str">
        <f>IF(ISNA(VLOOKUP(CONCATENATE($D72&amp;$E72),Anciens!$A$3:$G$334,5,FALSE))=TRUE,"",IF(VLOOKUP(CONCATENATE($D72&amp;$E72),Anciens!$A$3:$G$334,5,FALSE)=0,"",VLOOKUP(CONCATENATE($D72&amp;$E72),Anciens!$A$3:$G$334,5,FALSE)))</f>
        <v/>
      </c>
      <c r="AI72" s="142" t="str">
        <f>IF(ISNA(VLOOKUP(CONCATENATE($D72&amp;$E72),Anciens!$A$3:$G$334,6,FALSE))=TRUE,"",IF(VLOOKUP(CONCATENATE($D72&amp;$E72),Anciens!$A$3:$G$334,6,FALSE)=0,"",VLOOKUP(CONCATENATE($D72&amp;$E72),Anciens!$A$3:$G$334,6,FALSE)))</f>
        <v/>
      </c>
      <c r="AJ72" s="142" t="str">
        <f>IF(ISNA(VLOOKUP(CONCATENATE($D72&amp;$E72),Anciens!$A$3:$G$334,7,FALSE))=TRUE,"",IF(VLOOKUP(CONCATENATE($D72&amp;$E72),Anciens!$A$3:$G$334,7,FALSE)=0,"",VLOOKUP(CONCATENATE($D72&amp;$E72),Anciens!$A$3:$G$334,7,FALSE)))</f>
        <v/>
      </c>
    </row>
    <row r="73" spans="1:36" s="3" customFormat="1" ht="15" customHeight="1" x14ac:dyDescent="0.2">
      <c r="A73" s="12"/>
      <c r="B73" s="13"/>
      <c r="C73" s="14"/>
      <c r="D73" s="15"/>
      <c r="E73" s="16"/>
      <c r="F73" s="17">
        <f>VLOOKUP(CONCATENATE($D73&amp;$E73),Anciens!$A$3:$G$334,4,FALSE)</f>
        <v>0</v>
      </c>
      <c r="G73" s="30">
        <f t="shared" si="5"/>
        <v>0</v>
      </c>
      <c r="H73" s="10" t="s">
        <v>753</v>
      </c>
      <c r="I73" s="31">
        <f>IF(OR(H73="NON",H73=""),G73,IF(H73="Famille",MAX(0,G73-$N$362),IF(H73="Promotion",MAX(0,G73-$N$363),IF(H73="mi-saison",MAX(0,ROUNDDOWN(G73*(1-$N$364),0)),IF(H73="Apogei94",MAX(0,ROUNDDOWN(G73*(1-$N$365),0)))))))</f>
        <v>0</v>
      </c>
      <c r="J73" s="9"/>
      <c r="K73" s="32">
        <f t="shared" si="6"/>
        <v>0</v>
      </c>
      <c r="L73" s="33" t="str">
        <f t="shared" si="7"/>
        <v/>
      </c>
      <c r="M73" s="35"/>
      <c r="N73" s="36"/>
      <c r="O73" s="123"/>
      <c r="P73" s="137"/>
      <c r="Q73" s="138"/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8"/>
        <v/>
      </c>
      <c r="AE73" s="26"/>
      <c r="AF73" s="27"/>
      <c r="AG73" s="28"/>
      <c r="AH73" s="142" t="str">
        <f>IF(ISNA(VLOOKUP(CONCATENATE($D73&amp;$E73),Anciens!$A$3:$G$334,5,FALSE))=TRUE,"",IF(VLOOKUP(CONCATENATE($D73&amp;$E73),Anciens!$A$3:$G$334,5,FALSE)=0,"",VLOOKUP(CONCATENATE($D73&amp;$E73),Anciens!$A$3:$G$334,5,FALSE)))</f>
        <v/>
      </c>
      <c r="AI73" s="142" t="str">
        <f>IF(ISNA(VLOOKUP(CONCATENATE($D73&amp;$E73),Anciens!$A$3:$G$334,6,FALSE))=TRUE,"",IF(VLOOKUP(CONCATENATE($D73&amp;$E73),Anciens!$A$3:$G$334,6,FALSE)=0,"",VLOOKUP(CONCATENATE($D73&amp;$E73),Anciens!$A$3:$G$334,6,FALSE)))</f>
        <v/>
      </c>
      <c r="AJ73" s="142" t="str">
        <f>IF(ISNA(VLOOKUP(CONCATENATE($D73&amp;$E73),Anciens!$A$3:$G$334,7,FALSE))=TRUE,"",IF(VLOOKUP(CONCATENATE($D73&amp;$E73),Anciens!$A$3:$G$334,7,FALSE)=0,"",VLOOKUP(CONCATENATE($D73&amp;$E73),Anciens!$A$3:$G$334,7,FALSE)))</f>
        <v/>
      </c>
    </row>
    <row r="74" spans="1:36" s="3" customFormat="1" ht="15" customHeight="1" x14ac:dyDescent="0.2">
      <c r="A74" s="12"/>
      <c r="B74" s="13"/>
      <c r="C74" s="14"/>
      <c r="D74" s="15"/>
      <c r="E74" s="16"/>
      <c r="F74" s="17">
        <f>VLOOKUP(CONCATENATE($D74&amp;$E74),Anciens!$A$3:$G$334,4,FALSE)</f>
        <v>0</v>
      </c>
      <c r="G74" s="30">
        <f t="shared" si="5"/>
        <v>0</v>
      </c>
      <c r="H74" s="10" t="s">
        <v>753</v>
      </c>
      <c r="I74" s="31">
        <f>IF(OR(H74="NON",H74=""),G74,IF(H74="Famille",MAX(0,G74-$N$362),IF(H74="Promotion",MAX(0,G74-$N$363),IF(H74="mi-saison",MAX(0,ROUNDDOWN(G74*(1-$N$364),0)),IF(H74="Apogei94",MAX(0,ROUNDDOWN(G74*(1-$N$365),0)))))))</f>
        <v>0</v>
      </c>
      <c r="J74" s="9"/>
      <c r="K74" s="32">
        <f t="shared" si="6"/>
        <v>0</v>
      </c>
      <c r="L74" s="33" t="str">
        <f t="shared" si="7"/>
        <v/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8"/>
        <v/>
      </c>
      <c r="AE74" s="26"/>
      <c r="AF74" s="27"/>
      <c r="AG74" s="28"/>
      <c r="AH74" s="142" t="str">
        <f>IF(ISNA(VLOOKUP(CONCATENATE($D74&amp;$E74),Anciens!$A$3:$G$334,5,FALSE))=TRUE,"",IF(VLOOKUP(CONCATENATE($D74&amp;$E74),Anciens!$A$3:$G$334,5,FALSE)=0,"",VLOOKUP(CONCATENATE($D74&amp;$E74),Anciens!$A$3:$G$334,5,FALSE)))</f>
        <v/>
      </c>
      <c r="AI74" s="142" t="str">
        <f>IF(ISNA(VLOOKUP(CONCATENATE($D74&amp;$E74),Anciens!$A$3:$G$334,6,FALSE))=TRUE,"",IF(VLOOKUP(CONCATENATE($D74&amp;$E74),Anciens!$A$3:$G$334,6,FALSE)=0,"",VLOOKUP(CONCATENATE($D74&amp;$E74),Anciens!$A$3:$G$334,6,FALSE)))</f>
        <v/>
      </c>
      <c r="AJ74" s="142" t="str">
        <f>IF(ISNA(VLOOKUP(CONCATENATE($D74&amp;$E74),Anciens!$A$3:$G$334,7,FALSE))=TRUE,"",IF(VLOOKUP(CONCATENATE($D74&amp;$E74),Anciens!$A$3:$G$334,7,FALSE)=0,"",VLOOKUP(CONCATENATE($D74&amp;$E74),Anciens!$A$3:$G$334,7,FALSE)))</f>
        <v/>
      </c>
    </row>
    <row r="75" spans="1:36" s="3" customFormat="1" ht="15" customHeight="1" x14ac:dyDescent="0.2">
      <c r="A75" s="12"/>
      <c r="B75" s="13"/>
      <c r="C75" s="14"/>
      <c r="D75" s="15"/>
      <c r="E75" s="16"/>
      <c r="F75" s="17">
        <f>VLOOKUP(CONCATENATE($D75&amp;$E75),Anciens!$A$3:$G$334,4,FALSE)</f>
        <v>0</v>
      </c>
      <c r="G75" s="30">
        <f t="shared" si="5"/>
        <v>0</v>
      </c>
      <c r="H75" s="10" t="s">
        <v>753</v>
      </c>
      <c r="I75" s="31">
        <f>IF(OR(H75="NON",H75=""),G75,IF(H75="Famille",MAX(0,G75-$N$362),IF(H75="Promotion",MAX(0,G75-$N$363),IF(H75="mi-saison",MAX(0,ROUNDDOWN(G75*(1-$N$364),0)),IF(H75="Apogei94",MAX(0,ROUNDDOWN(G75*(1-$N$365),0)))))))</f>
        <v>0</v>
      </c>
      <c r="J75" s="9"/>
      <c r="K75" s="32">
        <f t="shared" si="6"/>
        <v>0</v>
      </c>
      <c r="L75" s="33" t="str">
        <f t="shared" si="7"/>
        <v/>
      </c>
      <c r="M75" s="35"/>
      <c r="N75" s="36"/>
      <c r="O75" s="123"/>
      <c r="P75" s="120"/>
      <c r="Q75" s="37"/>
      <c r="R75" s="153"/>
      <c r="S75" s="154"/>
      <c r="T75" s="155"/>
      <c r="U75" s="156"/>
      <c r="V75" s="157"/>
      <c r="W75" s="183"/>
      <c r="X75" s="184"/>
      <c r="Y75" s="185"/>
      <c r="Z75" s="186"/>
      <c r="AA75" s="187"/>
      <c r="AB75" s="24"/>
      <c r="AC75" s="25"/>
      <c r="AD75" s="34" t="str">
        <f t="shared" si="8"/>
        <v/>
      </c>
      <c r="AE75" s="26"/>
      <c r="AF75" s="27"/>
      <c r="AG75" s="28"/>
      <c r="AH75" s="142" t="str">
        <f>IF(ISNA(VLOOKUP(CONCATENATE($D75&amp;$E75),Anciens!$A$3:$G$334,5,FALSE))=TRUE,"",IF(VLOOKUP(CONCATENATE($D75&amp;$E75),Anciens!$A$3:$G$334,5,FALSE)=0,"",VLOOKUP(CONCATENATE($D75&amp;$E75),Anciens!$A$3:$G$334,5,FALSE)))</f>
        <v/>
      </c>
      <c r="AI75" s="142" t="str">
        <f>IF(ISNA(VLOOKUP(CONCATENATE($D75&amp;$E75),Anciens!$A$3:$G$334,6,FALSE))=TRUE,"",IF(VLOOKUP(CONCATENATE($D75&amp;$E75),Anciens!$A$3:$G$334,6,FALSE)=0,"",VLOOKUP(CONCATENATE($D75&amp;$E75),Anciens!$A$3:$G$334,6,FALSE)))</f>
        <v/>
      </c>
      <c r="AJ75" s="142" t="str">
        <f>IF(ISNA(VLOOKUP(CONCATENATE($D75&amp;$E75),Anciens!$A$3:$G$334,7,FALSE))=TRUE,"",IF(VLOOKUP(CONCATENATE($D75&amp;$E75),Anciens!$A$3:$G$334,7,FALSE)=0,"",VLOOKUP(CONCATENATE($D75&amp;$E75),Anciens!$A$3:$G$334,7,FALSE)))</f>
        <v/>
      </c>
    </row>
    <row r="76" spans="1:36" ht="15" customHeight="1" x14ac:dyDescent="0.2">
      <c r="A76" s="12"/>
      <c r="B76" s="13"/>
      <c r="C76" s="14"/>
      <c r="D76" s="15"/>
      <c r="E76" s="16"/>
      <c r="F76" s="17">
        <f>VLOOKUP(CONCATENATE($D76&amp;$E76),Anciens!$A$3:$G$334,4,FALSE)</f>
        <v>0</v>
      </c>
      <c r="G76" s="30">
        <f t="shared" si="5"/>
        <v>0</v>
      </c>
      <c r="H76" s="10" t="s">
        <v>753</v>
      </c>
      <c r="I76" s="31">
        <f>IF(OR(H76="NON",H76=""),G76,IF(H76="Famille",MAX(0,G76-$N$362),IF(H76="Promotion",MAX(0,G76-$N$363),IF(H76="mi-saison",MAX(0,ROUNDDOWN(G76*(1-$N$364),0)),IF(H76="Apogei94",MAX(0,ROUNDDOWN(G76*(1-$N$365),0)))))))</f>
        <v>0</v>
      </c>
      <c r="J76" s="9"/>
      <c r="K76" s="32">
        <f t="shared" si="6"/>
        <v>0</v>
      </c>
      <c r="L76" s="33" t="str">
        <f t="shared" si="7"/>
        <v/>
      </c>
      <c r="M76" s="35"/>
      <c r="N76" s="36"/>
      <c r="O76" s="123"/>
      <c r="P76" s="120"/>
      <c r="Q76" s="37"/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8"/>
        <v/>
      </c>
      <c r="AE76" s="26"/>
      <c r="AF76" s="27"/>
      <c r="AG76" s="28"/>
      <c r="AH76" s="142" t="str">
        <f>IF(ISNA(VLOOKUP(CONCATENATE($D76&amp;$E76),Anciens!$A$3:$G$334,5,FALSE))=TRUE,"",IF(VLOOKUP(CONCATENATE($D76&amp;$E76),Anciens!$A$3:$G$334,5,FALSE)=0,"",VLOOKUP(CONCATENATE($D76&amp;$E76),Anciens!$A$3:$G$334,5,FALSE)))</f>
        <v/>
      </c>
      <c r="AI76" s="142" t="str">
        <f>IF(ISNA(VLOOKUP(CONCATENATE($D76&amp;$E76),Anciens!$A$3:$G$334,6,FALSE))=TRUE,"",IF(VLOOKUP(CONCATENATE($D76&amp;$E76),Anciens!$A$3:$G$334,6,FALSE)=0,"",VLOOKUP(CONCATENATE($D76&amp;$E76),Anciens!$A$3:$G$334,6,FALSE)))</f>
        <v/>
      </c>
      <c r="AJ76" s="142" t="str">
        <f>IF(ISNA(VLOOKUP(CONCATENATE($D76&amp;$E76),Anciens!$A$3:$G$334,7,FALSE))=TRUE,"",IF(VLOOKUP(CONCATENATE($D76&amp;$E76),Anciens!$A$3:$G$334,7,FALSE)=0,"",VLOOKUP(CONCATENATE($D76&amp;$E76),Anciens!$A$3:$G$334,7,FALSE)))</f>
        <v/>
      </c>
    </row>
    <row r="77" spans="1:36" ht="15" customHeight="1" x14ac:dyDescent="0.2">
      <c r="A77" s="12"/>
      <c r="B77" s="13"/>
      <c r="C77" s="14"/>
      <c r="D77" s="15"/>
      <c r="E77" s="16"/>
      <c r="F77" s="17">
        <f>VLOOKUP(CONCATENATE($D77&amp;$E77),Anciens!$A$3:$G$334,4,FALSE)</f>
        <v>0</v>
      </c>
      <c r="G77" s="30">
        <f t="shared" si="5"/>
        <v>0</v>
      </c>
      <c r="H77" s="10" t="s">
        <v>753</v>
      </c>
      <c r="I77" s="31">
        <f>IF(OR(H77="NON",H77=""),G77,IF(H77="Famille",MAX(0,G77-$N$362),IF(H77="Promotion",MAX(0,G77-$N$363),IF(H77="mi-saison",MAX(0,ROUNDDOWN(G77*(1-$N$364),0)),IF(H77="Apogei94",MAX(0,ROUNDDOWN(G77*(1-$N$365),0)))))))</f>
        <v>0</v>
      </c>
      <c r="J77" s="9"/>
      <c r="K77" s="32">
        <f t="shared" si="6"/>
        <v>0</v>
      </c>
      <c r="L77" s="33" t="str">
        <f t="shared" si="7"/>
        <v/>
      </c>
      <c r="M77" s="35"/>
      <c r="N77" s="36"/>
      <c r="O77" s="123"/>
      <c r="P77" s="120"/>
      <c r="Q77" s="37"/>
      <c r="R77" s="153"/>
      <c r="S77" s="154"/>
      <c r="T77" s="155"/>
      <c r="U77" s="156"/>
      <c r="V77" s="157"/>
      <c r="W77" s="183"/>
      <c r="X77" s="184"/>
      <c r="Y77" s="185"/>
      <c r="Z77" s="186"/>
      <c r="AA77" s="187"/>
      <c r="AB77" s="24"/>
      <c r="AC77" s="25"/>
      <c r="AD77" s="34" t="str">
        <f t="shared" si="8"/>
        <v/>
      </c>
      <c r="AE77" s="26"/>
      <c r="AF77" s="27"/>
      <c r="AG77" s="28"/>
      <c r="AH77" s="142" t="str">
        <f>IF(ISNA(VLOOKUP(CONCATENATE($D77&amp;$E77),Anciens!$A$3:$G$334,5,FALSE))=TRUE,"",IF(VLOOKUP(CONCATENATE($D77&amp;$E77),Anciens!$A$3:$G$334,5,FALSE)=0,"",VLOOKUP(CONCATENATE($D77&amp;$E77),Anciens!$A$3:$G$334,5,FALSE)))</f>
        <v/>
      </c>
      <c r="AI77" s="142" t="str">
        <f>IF(ISNA(VLOOKUP(CONCATENATE($D77&amp;$E77),Anciens!$A$3:$G$334,6,FALSE))=TRUE,"",IF(VLOOKUP(CONCATENATE($D77&amp;$E77),Anciens!$A$3:$G$334,6,FALSE)=0,"",VLOOKUP(CONCATENATE($D77&amp;$E77),Anciens!$A$3:$G$334,6,FALSE)))</f>
        <v/>
      </c>
      <c r="AJ77" s="142" t="str">
        <f>IF(ISNA(VLOOKUP(CONCATENATE($D77&amp;$E77),Anciens!$A$3:$G$334,7,FALSE))=TRUE,"",IF(VLOOKUP(CONCATENATE($D77&amp;$E77),Anciens!$A$3:$G$334,7,FALSE)=0,"",VLOOKUP(CONCATENATE($D77&amp;$E77),Anciens!$A$3:$G$334,7,FALSE)))</f>
        <v/>
      </c>
    </row>
    <row r="78" spans="1:36" ht="15" customHeight="1" x14ac:dyDescent="0.2">
      <c r="A78" s="12"/>
      <c r="B78" s="13"/>
      <c r="C78" s="14"/>
      <c r="D78" s="15"/>
      <c r="E78" s="16"/>
      <c r="F78" s="17">
        <f>VLOOKUP(CONCATENATE($D78&amp;$E78),Anciens!$A$3:$G$334,4,FALSE)</f>
        <v>0</v>
      </c>
      <c r="G78" s="30">
        <f t="shared" si="5"/>
        <v>0</v>
      </c>
      <c r="H78" s="10" t="s">
        <v>753</v>
      </c>
      <c r="I78" s="31">
        <f>IF(OR(H78="NON",H78=""),G78,IF(H78="Famille",MAX(0,G78-$N$362),IF(H78="Promotion",MAX(0,G78-$N$363),IF(H78="mi-saison",MAX(0,ROUNDDOWN(G78*(1-$N$364),0)),IF(H78="Apogei94",MAX(0,ROUNDDOWN(G78*(1-$N$365),0)))))))</f>
        <v>0</v>
      </c>
      <c r="J78" s="9"/>
      <c r="K78" s="32">
        <f t="shared" si="6"/>
        <v>0</v>
      </c>
      <c r="L78" s="33" t="str">
        <f t="shared" si="7"/>
        <v/>
      </c>
      <c r="M78" s="35"/>
      <c r="N78" s="36"/>
      <c r="O78" s="123"/>
      <c r="P78" s="120"/>
      <c r="Q78" s="37"/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8"/>
        <v/>
      </c>
      <c r="AE78" s="26"/>
      <c r="AF78" s="27"/>
      <c r="AG78" s="28"/>
      <c r="AH78" s="142" t="str">
        <f>IF(ISNA(VLOOKUP(CONCATENATE($D78&amp;$E78),Anciens!$A$3:$G$334,5,FALSE))=TRUE,"",IF(VLOOKUP(CONCATENATE($D78&amp;$E78),Anciens!$A$3:$G$334,5,FALSE)=0,"",VLOOKUP(CONCATENATE($D78&amp;$E78),Anciens!$A$3:$G$334,5,FALSE)))</f>
        <v/>
      </c>
      <c r="AI78" s="142" t="str">
        <f>IF(ISNA(VLOOKUP(CONCATENATE($D78&amp;$E78),Anciens!$A$3:$G$334,6,FALSE))=TRUE,"",IF(VLOOKUP(CONCATENATE($D78&amp;$E78),Anciens!$A$3:$G$334,6,FALSE)=0,"",VLOOKUP(CONCATENATE($D78&amp;$E78),Anciens!$A$3:$G$334,6,FALSE)))</f>
        <v/>
      </c>
      <c r="AJ78" s="142" t="str">
        <f>IF(ISNA(VLOOKUP(CONCATENATE($D78&amp;$E78),Anciens!$A$3:$G$334,7,FALSE))=TRUE,"",IF(VLOOKUP(CONCATENATE($D78&amp;$E78),Anciens!$A$3:$G$334,7,FALSE)=0,"",VLOOKUP(CONCATENATE($D78&amp;$E78),Anciens!$A$3:$G$334,7,FALSE)))</f>
        <v/>
      </c>
    </row>
    <row r="79" spans="1:36" ht="15" customHeight="1" x14ac:dyDescent="0.2">
      <c r="A79" s="12"/>
      <c r="B79" s="13"/>
      <c r="C79" s="14"/>
      <c r="D79" s="15"/>
      <c r="E79" s="16"/>
      <c r="F79" s="17">
        <f>VLOOKUP(CONCATENATE($D79&amp;$E79),Anciens!$A$3:$G$334,4,FALSE)</f>
        <v>0</v>
      </c>
      <c r="G79" s="30">
        <f t="shared" si="5"/>
        <v>0</v>
      </c>
      <c r="H79" s="10" t="s">
        <v>753</v>
      </c>
      <c r="I79" s="31">
        <f>IF(OR(H79="NON",H79=""),G79,IF(H79="Famille",MAX(0,G79-$N$362),IF(H79="Promotion",MAX(0,G79-$N$363),IF(H79="mi-saison",MAX(0,ROUNDDOWN(G79*(1-$N$364),0)),IF(H79="Apogei94",MAX(0,ROUNDDOWN(G79*(1-$N$365),0)))))))</f>
        <v>0</v>
      </c>
      <c r="J79" s="9"/>
      <c r="K79" s="32">
        <f t="shared" si="6"/>
        <v>0</v>
      </c>
      <c r="L79" s="33" t="str">
        <f t="shared" si="7"/>
        <v/>
      </c>
      <c r="M79" s="35"/>
      <c r="N79" s="36"/>
      <c r="O79" s="123"/>
      <c r="P79" s="120"/>
      <c r="Q79" s="37"/>
      <c r="R79" s="153"/>
      <c r="S79" s="154"/>
      <c r="T79" s="155"/>
      <c r="U79" s="156"/>
      <c r="V79" s="157"/>
      <c r="W79" s="183"/>
      <c r="X79" s="184"/>
      <c r="Y79" s="185"/>
      <c r="Z79" s="186"/>
      <c r="AA79" s="187"/>
      <c r="AB79" s="24"/>
      <c r="AC79" s="25"/>
      <c r="AD79" s="34" t="str">
        <f t="shared" si="8"/>
        <v/>
      </c>
      <c r="AE79" s="26"/>
      <c r="AF79" s="27"/>
      <c r="AG79" s="28"/>
      <c r="AH79" s="142" t="str">
        <f>IF(ISNA(VLOOKUP(CONCATENATE($D79&amp;$E79),Anciens!$A$3:$G$334,5,FALSE))=TRUE,"",IF(VLOOKUP(CONCATENATE($D79&amp;$E79),Anciens!$A$3:$G$334,5,FALSE)=0,"",VLOOKUP(CONCATENATE($D79&amp;$E79),Anciens!$A$3:$G$334,5,FALSE)))</f>
        <v/>
      </c>
      <c r="AI79" s="142" t="str">
        <f>IF(ISNA(VLOOKUP(CONCATENATE($D79&amp;$E79),Anciens!$A$3:$G$334,6,FALSE))=TRUE,"",IF(VLOOKUP(CONCATENATE($D79&amp;$E79),Anciens!$A$3:$G$334,6,FALSE)=0,"",VLOOKUP(CONCATENATE($D79&amp;$E79),Anciens!$A$3:$G$334,6,FALSE)))</f>
        <v/>
      </c>
      <c r="AJ79" s="142" t="str">
        <f>IF(ISNA(VLOOKUP(CONCATENATE($D79&amp;$E79),Anciens!$A$3:$G$334,7,FALSE))=TRUE,"",IF(VLOOKUP(CONCATENATE($D79&amp;$E79),Anciens!$A$3:$G$334,7,FALSE)=0,"",VLOOKUP(CONCATENATE($D79&amp;$E79),Anciens!$A$3:$G$334,7,FALSE)))</f>
        <v/>
      </c>
    </row>
    <row r="80" spans="1:36" ht="15" customHeight="1" x14ac:dyDescent="0.2">
      <c r="A80" s="12"/>
      <c r="B80" s="13"/>
      <c r="C80" s="14"/>
      <c r="D80" s="15"/>
      <c r="E80" s="16"/>
      <c r="F80" s="17">
        <f>VLOOKUP(CONCATENATE($D80&amp;$E80),Anciens!$A$3:$G$334,4,FALSE)</f>
        <v>0</v>
      </c>
      <c r="G80" s="30">
        <f t="shared" si="5"/>
        <v>0</v>
      </c>
      <c r="H80" s="10" t="s">
        <v>753</v>
      </c>
      <c r="I80" s="31">
        <f>IF(OR(H80="NON",H80=""),G80,IF(H80="Famille",MAX(0,G80-$N$362),IF(H80="Promotion",MAX(0,G80-$N$363),IF(H80="mi-saison",MAX(0,ROUNDDOWN(G80*(1-$N$364),0)),IF(H80="Apogei94",MAX(0,ROUNDDOWN(G80*(1-$N$365),0)))))))</f>
        <v>0</v>
      </c>
      <c r="J80" s="9"/>
      <c r="K80" s="32">
        <f t="shared" si="6"/>
        <v>0</v>
      </c>
      <c r="L80" s="33" t="str">
        <f t="shared" si="7"/>
        <v/>
      </c>
      <c r="M80" s="35"/>
      <c r="N80" s="36"/>
      <c r="O80" s="123"/>
      <c r="P80" s="120"/>
      <c r="Q80" s="37"/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/>
      <c r="AD80" s="34" t="str">
        <f t="shared" si="8"/>
        <v/>
      </c>
      <c r="AE80" s="26"/>
      <c r="AF80" s="27"/>
      <c r="AG80" s="28"/>
      <c r="AH80" s="142" t="str">
        <f>IF(ISNA(VLOOKUP(CONCATENATE($D80&amp;$E80),Anciens!$A$3:$G$334,5,FALSE))=TRUE,"",IF(VLOOKUP(CONCATENATE($D80&amp;$E80),Anciens!$A$3:$G$334,5,FALSE)=0,"",VLOOKUP(CONCATENATE($D80&amp;$E80),Anciens!$A$3:$G$334,5,FALSE)))</f>
        <v/>
      </c>
      <c r="AI80" s="142" t="str">
        <f>IF(ISNA(VLOOKUP(CONCATENATE($D80&amp;$E80),Anciens!$A$3:$G$334,6,FALSE))=TRUE,"",IF(VLOOKUP(CONCATENATE($D80&amp;$E80),Anciens!$A$3:$G$334,6,FALSE)=0,"",VLOOKUP(CONCATENATE($D80&amp;$E80),Anciens!$A$3:$G$334,6,FALSE)))</f>
        <v/>
      </c>
      <c r="AJ80" s="142" t="str">
        <f>IF(ISNA(VLOOKUP(CONCATENATE($D80&amp;$E80),Anciens!$A$3:$G$334,7,FALSE))=TRUE,"",IF(VLOOKUP(CONCATENATE($D80&amp;$E80),Anciens!$A$3:$G$334,7,FALSE)=0,"",VLOOKUP(CONCATENATE($D80&amp;$E80),Anciens!$A$3:$G$334,7,FALSE)))</f>
        <v/>
      </c>
    </row>
    <row r="81" spans="1:36" s="3" customFormat="1" ht="15" customHeight="1" x14ac:dyDescent="0.2">
      <c r="A81" s="12"/>
      <c r="B81" s="13"/>
      <c r="C81" s="14"/>
      <c r="D81" s="15"/>
      <c r="E81" s="16"/>
      <c r="F81" s="17">
        <f>VLOOKUP(CONCATENATE($D81&amp;$E81),Anciens!$A$3:$G$334,4,FALSE)</f>
        <v>0</v>
      </c>
      <c r="G81" s="30">
        <f t="shared" si="5"/>
        <v>0</v>
      </c>
      <c r="H81" s="10" t="s">
        <v>753</v>
      </c>
      <c r="I81" s="31">
        <f>IF(OR(H81="NON",H81=""),G81,IF(H81="Famille",MAX(0,G81-$N$362),IF(H81="Promotion",MAX(0,G81-$N$363),IF(H81="mi-saison",MAX(0,ROUNDDOWN(G81*(1-$N$364),0)),IF(H81="Apogei94",MAX(0,ROUNDDOWN(G81*(1-$N$365),0)))))))</f>
        <v>0</v>
      </c>
      <c r="J81" s="9"/>
      <c r="K81" s="32">
        <f t="shared" si="6"/>
        <v>0</v>
      </c>
      <c r="L81" s="33" t="str">
        <f t="shared" si="7"/>
        <v/>
      </c>
      <c r="M81" s="35"/>
      <c r="N81" s="36"/>
      <c r="O81" s="123"/>
      <c r="P81" s="120"/>
      <c r="Q81" s="37"/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/>
      <c r="AD81" s="34" t="str">
        <f t="shared" si="8"/>
        <v/>
      </c>
      <c r="AE81" s="26"/>
      <c r="AF81" s="27"/>
      <c r="AG81" s="28"/>
      <c r="AH81" s="142" t="str">
        <f>IF(ISNA(VLOOKUP(CONCATENATE($D81&amp;$E81),Anciens!$A$3:$G$334,5,FALSE))=TRUE,"",IF(VLOOKUP(CONCATENATE($D81&amp;$E81),Anciens!$A$3:$G$334,5,FALSE)=0,"",VLOOKUP(CONCATENATE($D81&amp;$E81),Anciens!$A$3:$G$334,5,FALSE)))</f>
        <v/>
      </c>
      <c r="AI81" s="142" t="str">
        <f>IF(ISNA(VLOOKUP(CONCATENATE($D81&amp;$E81),Anciens!$A$3:$G$334,6,FALSE))=TRUE,"",IF(VLOOKUP(CONCATENATE($D81&amp;$E81),Anciens!$A$3:$G$334,6,FALSE)=0,"",VLOOKUP(CONCATENATE($D81&amp;$E81),Anciens!$A$3:$G$334,6,FALSE)))</f>
        <v/>
      </c>
      <c r="AJ81" s="142" t="str">
        <f>IF(ISNA(VLOOKUP(CONCATENATE($D81&amp;$E81),Anciens!$A$3:$G$334,7,FALSE))=TRUE,"",IF(VLOOKUP(CONCATENATE($D81&amp;$E81),Anciens!$A$3:$G$334,7,FALSE)=0,"",VLOOKUP(CONCATENATE($D81&amp;$E81),Anciens!$A$3:$G$334,7,FALSE)))</f>
        <v/>
      </c>
    </row>
    <row r="82" spans="1:36" s="3" customFormat="1" ht="15" customHeight="1" x14ac:dyDescent="0.2">
      <c r="A82" s="12"/>
      <c r="B82" s="13"/>
      <c r="C82" s="14"/>
      <c r="D82" s="15"/>
      <c r="E82" s="16"/>
      <c r="F82" s="17">
        <f>VLOOKUP(CONCATENATE($D82&amp;$E82),Anciens!$A$3:$G$334,4,FALSE)</f>
        <v>0</v>
      </c>
      <c r="G82" s="30">
        <f t="shared" si="5"/>
        <v>0</v>
      </c>
      <c r="H82" s="10" t="s">
        <v>753</v>
      </c>
      <c r="I82" s="31">
        <f>IF(OR(H82="NON",H82=""),G82,IF(H82="Famille",MAX(0,G82-$N$362),IF(H82="Promotion",MAX(0,G82-$N$363),IF(H82="mi-saison",MAX(0,ROUNDDOWN(G82*(1-$N$364),0)),IF(H82="Apogei94",MAX(0,ROUNDDOWN(G82*(1-$N$365),0)))))))</f>
        <v>0</v>
      </c>
      <c r="J82" s="9"/>
      <c r="K82" s="32">
        <f t="shared" si="6"/>
        <v>0</v>
      </c>
      <c r="L82" s="33" t="str">
        <f t="shared" si="7"/>
        <v/>
      </c>
      <c r="M82" s="35"/>
      <c r="N82" s="36"/>
      <c r="O82" s="123"/>
      <c r="P82" s="120"/>
      <c r="Q82" s="37"/>
      <c r="R82" s="153"/>
      <c r="S82" s="154"/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8"/>
        <v/>
      </c>
      <c r="AE82" s="26"/>
      <c r="AF82" s="27"/>
      <c r="AG82" s="28"/>
      <c r="AH82" s="142" t="str">
        <f>IF(ISNA(VLOOKUP(CONCATENATE($D82&amp;$E82),Anciens!$A$3:$G$334,5,FALSE))=TRUE,"",IF(VLOOKUP(CONCATENATE($D82&amp;$E82),Anciens!$A$3:$G$334,5,FALSE)=0,"",VLOOKUP(CONCATENATE($D82&amp;$E82),Anciens!$A$3:$G$334,5,FALSE)))</f>
        <v/>
      </c>
      <c r="AI82" s="142" t="str">
        <f>IF(ISNA(VLOOKUP(CONCATENATE($D82&amp;$E82),Anciens!$A$3:$G$334,6,FALSE))=TRUE,"",IF(VLOOKUP(CONCATENATE($D82&amp;$E82),Anciens!$A$3:$G$334,6,FALSE)=0,"",VLOOKUP(CONCATENATE($D82&amp;$E82),Anciens!$A$3:$G$334,6,FALSE)))</f>
        <v/>
      </c>
      <c r="AJ82" s="142" t="str">
        <f>IF(ISNA(VLOOKUP(CONCATENATE($D82&amp;$E82),Anciens!$A$3:$G$334,7,FALSE))=TRUE,"",IF(VLOOKUP(CONCATENATE($D82&amp;$E82),Anciens!$A$3:$G$334,7,FALSE)=0,"",VLOOKUP(CONCATENATE($D82&amp;$E82),Anciens!$A$3:$G$334,7,FALSE)))</f>
        <v/>
      </c>
    </row>
    <row r="83" spans="1:36" s="3" customFormat="1" ht="15" customHeight="1" x14ac:dyDescent="0.2">
      <c r="A83" s="12"/>
      <c r="B83" s="13"/>
      <c r="C83" s="14"/>
      <c r="D83" s="15"/>
      <c r="E83" s="16"/>
      <c r="F83" s="17">
        <f>VLOOKUP(CONCATENATE($D83&amp;$E83),Anciens!$A$3:$G$334,4,FALSE)</f>
        <v>0</v>
      </c>
      <c r="G83" s="30">
        <f t="shared" si="5"/>
        <v>0</v>
      </c>
      <c r="H83" s="10" t="s">
        <v>753</v>
      </c>
      <c r="I83" s="31">
        <f>IF(OR(H83="NON",H83=""),G83,IF(H83="Famille",MAX(0,G83-$N$362),IF(H83="Promotion",MAX(0,G83-$N$363),IF(H83="mi-saison",MAX(0,ROUNDDOWN(G83*(1-$N$364),0)),IF(H83="Apogei94",MAX(0,ROUNDDOWN(G83*(1-$N$365),0)))))))</f>
        <v>0</v>
      </c>
      <c r="J83" s="9"/>
      <c r="K83" s="32">
        <f t="shared" si="6"/>
        <v>0</v>
      </c>
      <c r="L83" s="33" t="str">
        <f t="shared" si="7"/>
        <v/>
      </c>
      <c r="M83" s="35"/>
      <c r="N83" s="36"/>
      <c r="O83" s="123"/>
      <c r="P83" s="120"/>
      <c r="Q83" s="37"/>
      <c r="R83" s="153"/>
      <c r="S83" s="154"/>
      <c r="T83" s="155"/>
      <c r="U83" s="156"/>
      <c r="V83" s="157"/>
      <c r="W83" s="183"/>
      <c r="X83" s="184"/>
      <c r="Y83" s="185"/>
      <c r="Z83" s="186"/>
      <c r="AA83" s="187"/>
      <c r="AB83" s="24"/>
      <c r="AC83" s="25"/>
      <c r="AD83" s="34" t="str">
        <f t="shared" si="8"/>
        <v/>
      </c>
      <c r="AE83" s="26"/>
      <c r="AF83" s="27"/>
      <c r="AG83" s="28"/>
      <c r="AH83" s="142" t="str">
        <f>IF(ISNA(VLOOKUP(CONCATENATE($D83&amp;$E83),Anciens!$A$3:$G$334,5,FALSE))=TRUE,"",IF(VLOOKUP(CONCATENATE($D83&amp;$E83),Anciens!$A$3:$G$334,5,FALSE)=0,"",VLOOKUP(CONCATENATE($D83&amp;$E83),Anciens!$A$3:$G$334,5,FALSE)))</f>
        <v/>
      </c>
      <c r="AI83" s="142" t="str">
        <f>IF(ISNA(VLOOKUP(CONCATENATE($D83&amp;$E83),Anciens!$A$3:$G$334,6,FALSE))=TRUE,"",IF(VLOOKUP(CONCATENATE($D83&amp;$E83),Anciens!$A$3:$G$334,6,FALSE)=0,"",VLOOKUP(CONCATENATE($D83&amp;$E83),Anciens!$A$3:$G$334,6,FALSE)))</f>
        <v/>
      </c>
      <c r="AJ83" s="142" t="str">
        <f>IF(ISNA(VLOOKUP(CONCATENATE($D83&amp;$E83),Anciens!$A$3:$G$334,7,FALSE))=TRUE,"",IF(VLOOKUP(CONCATENATE($D83&amp;$E83),Anciens!$A$3:$G$334,7,FALSE)=0,"",VLOOKUP(CONCATENATE($D83&amp;$E83),Anciens!$A$3:$G$334,7,FALSE)))</f>
        <v/>
      </c>
    </row>
    <row r="84" spans="1:36" ht="15" customHeight="1" x14ac:dyDescent="0.2">
      <c r="A84" s="12"/>
      <c r="B84" s="13"/>
      <c r="C84" s="14"/>
      <c r="D84" s="15"/>
      <c r="E84" s="16"/>
      <c r="F84" s="17">
        <f>VLOOKUP(CONCATENATE($D84&amp;$E84),Anciens!$A$3:$G$334,4,FALSE)</f>
        <v>0</v>
      </c>
      <c r="G84" s="30">
        <f t="shared" si="5"/>
        <v>0</v>
      </c>
      <c r="H84" s="10" t="s">
        <v>753</v>
      </c>
      <c r="I84" s="31">
        <f>IF(OR(H84="NON",H84=""),G84,IF(H84="Famille",MAX(0,G84-$N$362),IF(H84="Promotion",MAX(0,G84-$N$363),IF(H84="mi-saison",MAX(0,ROUNDDOWN(G84*(1-$N$364),0)),IF(H84="Apogei94",MAX(0,ROUNDDOWN(G84*(1-$N$365),0)))))))</f>
        <v>0</v>
      </c>
      <c r="J84" s="9"/>
      <c r="K84" s="32">
        <f t="shared" si="6"/>
        <v>0</v>
      </c>
      <c r="L84" s="33" t="str">
        <f t="shared" si="7"/>
        <v/>
      </c>
      <c r="M84" s="35"/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/>
      <c r="AD84" s="34" t="str">
        <f t="shared" si="8"/>
        <v/>
      </c>
      <c r="AE84" s="26"/>
      <c r="AF84" s="27"/>
      <c r="AG84" s="28"/>
      <c r="AH84" s="142" t="str">
        <f>IF(ISNA(VLOOKUP(CONCATENATE($D84&amp;$E84),Anciens!$A$3:$G$334,5,FALSE))=TRUE,"",IF(VLOOKUP(CONCATENATE($D84&amp;$E84),Anciens!$A$3:$G$334,5,FALSE)=0,"",VLOOKUP(CONCATENATE($D84&amp;$E84),Anciens!$A$3:$G$334,5,FALSE)))</f>
        <v/>
      </c>
      <c r="AI84" s="142" t="str">
        <f>IF(ISNA(VLOOKUP(CONCATENATE($D84&amp;$E84),Anciens!$A$3:$G$334,6,FALSE))=TRUE,"",IF(VLOOKUP(CONCATENATE($D84&amp;$E84),Anciens!$A$3:$G$334,6,FALSE)=0,"",VLOOKUP(CONCATENATE($D84&amp;$E84),Anciens!$A$3:$G$334,6,FALSE)))</f>
        <v/>
      </c>
      <c r="AJ84" s="142" t="str">
        <f>IF(ISNA(VLOOKUP(CONCATENATE($D84&amp;$E84),Anciens!$A$3:$G$334,7,FALSE))=TRUE,"",IF(VLOOKUP(CONCATENATE($D84&amp;$E84),Anciens!$A$3:$G$334,7,FALSE)=0,"",VLOOKUP(CONCATENATE($D84&amp;$E84),Anciens!$A$3:$G$334,7,FALSE)))</f>
        <v/>
      </c>
    </row>
    <row r="85" spans="1:36" s="3" customFormat="1" ht="15" customHeight="1" x14ac:dyDescent="0.2">
      <c r="A85" s="12"/>
      <c r="B85" s="13"/>
      <c r="C85" s="14"/>
      <c r="D85" s="15"/>
      <c r="E85" s="16"/>
      <c r="F85" s="17">
        <f>VLOOKUP(CONCATENATE($D85&amp;$E85),Anciens!$A$3:$G$334,4,FALSE)</f>
        <v>0</v>
      </c>
      <c r="G85" s="30">
        <f t="shared" si="5"/>
        <v>0</v>
      </c>
      <c r="H85" s="10" t="s">
        <v>753</v>
      </c>
      <c r="I85" s="31">
        <f>IF(OR(H85="NON",H85=""),G85,IF(H85="Famille",MAX(0,G85-$N$362),IF(H85="Promotion",MAX(0,G85-$N$363),IF(H85="mi-saison",MAX(0,ROUNDDOWN(G85*(1-$N$364),0)),IF(H85="Apogei94",MAX(0,ROUNDDOWN(G85*(1-$N$365),0)))))))</f>
        <v>0</v>
      </c>
      <c r="J85" s="9"/>
      <c r="K85" s="32">
        <f t="shared" si="6"/>
        <v>0</v>
      </c>
      <c r="L85" s="33" t="str">
        <f t="shared" si="7"/>
        <v/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/>
      <c r="AD85" s="34" t="str">
        <f t="shared" si="8"/>
        <v/>
      </c>
      <c r="AE85" s="26"/>
      <c r="AF85" s="27"/>
      <c r="AG85" s="28"/>
      <c r="AH85" s="142" t="str">
        <f>IF(ISNA(VLOOKUP(CONCATENATE($D85&amp;$E85),Anciens!$A$3:$G$334,5,FALSE))=TRUE,"",IF(VLOOKUP(CONCATENATE($D85&amp;$E85),Anciens!$A$3:$G$334,5,FALSE)=0,"",VLOOKUP(CONCATENATE($D85&amp;$E85),Anciens!$A$3:$G$334,5,FALSE)))</f>
        <v/>
      </c>
      <c r="AI85" s="142" t="str">
        <f>IF(ISNA(VLOOKUP(CONCATENATE($D85&amp;$E85),Anciens!$A$3:$G$334,6,FALSE))=TRUE,"",IF(VLOOKUP(CONCATENATE($D85&amp;$E85),Anciens!$A$3:$G$334,6,FALSE)=0,"",VLOOKUP(CONCATENATE($D85&amp;$E85),Anciens!$A$3:$G$334,6,FALSE)))</f>
        <v/>
      </c>
      <c r="AJ85" s="142" t="str">
        <f>IF(ISNA(VLOOKUP(CONCATENATE($D85&amp;$E85),Anciens!$A$3:$G$334,7,FALSE))=TRUE,"",IF(VLOOKUP(CONCATENATE($D85&amp;$E85),Anciens!$A$3:$G$334,7,FALSE)=0,"",VLOOKUP(CONCATENATE($D85&amp;$E85),Anciens!$A$3:$G$334,7,FALSE)))</f>
        <v/>
      </c>
    </row>
    <row r="86" spans="1:36" s="3" customFormat="1" ht="15" customHeight="1" x14ac:dyDescent="0.2">
      <c r="A86" s="12"/>
      <c r="B86" s="13"/>
      <c r="C86" s="14"/>
      <c r="D86" s="15"/>
      <c r="E86" s="16"/>
      <c r="F86" s="17">
        <f>VLOOKUP(CONCATENATE($D86&amp;$E86),Anciens!$A$3:$G$334,4,FALSE)</f>
        <v>0</v>
      </c>
      <c r="G86" s="30">
        <f t="shared" si="5"/>
        <v>0</v>
      </c>
      <c r="H86" s="10" t="s">
        <v>753</v>
      </c>
      <c r="I86" s="31">
        <f>IF(OR(H86="NON",H86=""),G86,IF(H86="Famille",MAX(0,G86-$N$362),IF(H86="Promotion",MAX(0,G86-$N$363),IF(H86="mi-saison",MAX(0,ROUNDDOWN(G86*(1-$N$364),0)),IF(H86="Apogei94",MAX(0,ROUNDDOWN(G86*(1-$N$365),0)))))))</f>
        <v>0</v>
      </c>
      <c r="J86" s="9"/>
      <c r="K86" s="32">
        <f t="shared" si="6"/>
        <v>0</v>
      </c>
      <c r="L86" s="33" t="str">
        <f t="shared" si="7"/>
        <v/>
      </c>
      <c r="M86" s="35"/>
      <c r="N86" s="36"/>
      <c r="O86" s="123"/>
      <c r="P86" s="120"/>
      <c r="Q86" s="37"/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8"/>
        <v/>
      </c>
      <c r="AE86" s="26"/>
      <c r="AF86" s="27"/>
      <c r="AG86" s="28"/>
      <c r="AH86" s="142" t="str">
        <f>IF(ISNA(VLOOKUP(CONCATENATE($D86&amp;$E86),Anciens!$A$3:$G$334,5,FALSE))=TRUE,"",IF(VLOOKUP(CONCATENATE($D86&amp;$E86),Anciens!$A$3:$G$334,5,FALSE)=0,"",VLOOKUP(CONCATENATE($D86&amp;$E86),Anciens!$A$3:$G$334,5,FALSE)))</f>
        <v/>
      </c>
      <c r="AI86" s="142" t="str">
        <f>IF(ISNA(VLOOKUP(CONCATENATE($D86&amp;$E86),Anciens!$A$3:$G$334,6,FALSE))=TRUE,"",IF(VLOOKUP(CONCATENATE($D86&amp;$E86),Anciens!$A$3:$G$334,6,FALSE)=0,"",VLOOKUP(CONCATENATE($D86&amp;$E86),Anciens!$A$3:$G$334,6,FALSE)))</f>
        <v/>
      </c>
      <c r="AJ86" s="142" t="str">
        <f>IF(ISNA(VLOOKUP(CONCATENATE($D86&amp;$E86),Anciens!$A$3:$G$334,7,FALSE))=TRUE,"",IF(VLOOKUP(CONCATENATE($D86&amp;$E86),Anciens!$A$3:$G$334,7,FALSE)=0,"",VLOOKUP(CONCATENATE($D86&amp;$E86),Anciens!$A$3:$G$334,7,FALSE)))</f>
        <v/>
      </c>
    </row>
    <row r="87" spans="1:36" s="3" customFormat="1" ht="15" customHeight="1" x14ac:dyDescent="0.2">
      <c r="A87" s="12"/>
      <c r="B87" s="13"/>
      <c r="C87" s="14"/>
      <c r="D87" s="15"/>
      <c r="E87" s="16"/>
      <c r="F87" s="17">
        <f>VLOOKUP(CONCATENATE($D87&amp;$E87),Anciens!$A$3:$G$334,4,FALSE)</f>
        <v>0</v>
      </c>
      <c r="G87" s="30">
        <f t="shared" si="5"/>
        <v>0</v>
      </c>
      <c r="H87" s="10" t="s">
        <v>753</v>
      </c>
      <c r="I87" s="31">
        <f>IF(OR(H87="NON",H87=""),G87,IF(H87="Famille",MAX(0,G87-$N$362),IF(H87="Promotion",MAX(0,G87-$N$363),IF(H87="mi-saison",MAX(0,ROUNDDOWN(G87*(1-$N$364),0)),IF(H87="Apogei94",MAX(0,ROUNDDOWN(G87*(1-$N$365),0)))))))</f>
        <v>0</v>
      </c>
      <c r="J87" s="9"/>
      <c r="K87" s="32">
        <f t="shared" si="6"/>
        <v>0</v>
      </c>
      <c r="L87" s="33" t="str">
        <f t="shared" si="7"/>
        <v/>
      </c>
      <c r="M87" s="35"/>
      <c r="N87" s="36"/>
      <c r="O87" s="123"/>
      <c r="P87" s="120"/>
      <c r="Q87" s="37"/>
      <c r="R87" s="153"/>
      <c r="S87" s="154"/>
      <c r="T87" s="155"/>
      <c r="U87" s="156"/>
      <c r="V87" s="157"/>
      <c r="W87" s="183"/>
      <c r="X87" s="184"/>
      <c r="Y87" s="185"/>
      <c r="Z87" s="186"/>
      <c r="AA87" s="187"/>
      <c r="AB87" s="24"/>
      <c r="AC87" s="25"/>
      <c r="AD87" s="34" t="str">
        <f t="shared" si="8"/>
        <v/>
      </c>
      <c r="AE87" s="26"/>
      <c r="AF87" s="27"/>
      <c r="AG87" s="28"/>
      <c r="AH87" s="142" t="str">
        <f>IF(ISNA(VLOOKUP(CONCATENATE($D87&amp;$E87),Anciens!$A$3:$G$334,5,FALSE))=TRUE,"",IF(VLOOKUP(CONCATENATE($D87&amp;$E87),Anciens!$A$3:$G$334,5,FALSE)=0,"",VLOOKUP(CONCATENATE($D87&amp;$E87),Anciens!$A$3:$G$334,5,FALSE)))</f>
        <v/>
      </c>
      <c r="AI87" s="142" t="str">
        <f>IF(ISNA(VLOOKUP(CONCATENATE($D87&amp;$E87),Anciens!$A$3:$G$334,6,FALSE))=TRUE,"",IF(VLOOKUP(CONCATENATE($D87&amp;$E87),Anciens!$A$3:$G$334,6,FALSE)=0,"",VLOOKUP(CONCATENATE($D87&amp;$E87),Anciens!$A$3:$G$334,6,FALSE)))</f>
        <v/>
      </c>
      <c r="AJ87" s="142" t="str">
        <f>IF(ISNA(VLOOKUP(CONCATENATE($D87&amp;$E87),Anciens!$A$3:$G$334,7,FALSE))=TRUE,"",IF(VLOOKUP(CONCATENATE($D87&amp;$E87),Anciens!$A$3:$G$334,7,FALSE)=0,"",VLOOKUP(CONCATENATE($D87&amp;$E87),Anciens!$A$3:$G$334,7,FALSE)))</f>
        <v/>
      </c>
    </row>
    <row r="88" spans="1:36" s="3" customFormat="1" ht="15" customHeight="1" x14ac:dyDescent="0.2">
      <c r="A88" s="12"/>
      <c r="B88" s="13"/>
      <c r="C88" s="14"/>
      <c r="D88" s="15"/>
      <c r="E88" s="16"/>
      <c r="F88" s="17">
        <f>VLOOKUP(CONCATENATE($D88&amp;$E88),Anciens!$A$3:$G$334,4,FALSE)</f>
        <v>0</v>
      </c>
      <c r="G88" s="30">
        <f t="shared" si="5"/>
        <v>0</v>
      </c>
      <c r="H88" s="10" t="s">
        <v>753</v>
      </c>
      <c r="I88" s="31">
        <f>IF(OR(H88="NON",H88=""),G88,IF(H88="Famille",MAX(0,G88-$N$362),IF(H88="Promotion",MAX(0,G88-$N$363),IF(H88="mi-saison",MAX(0,ROUNDDOWN(G88*(1-$N$364),0)),IF(H88="Apogei94",MAX(0,ROUNDDOWN(G88*(1-$N$365),0)))))))</f>
        <v>0</v>
      </c>
      <c r="J88" s="9"/>
      <c r="K88" s="32">
        <f t="shared" si="6"/>
        <v>0</v>
      </c>
      <c r="L88" s="33" t="str">
        <f t="shared" si="7"/>
        <v/>
      </c>
      <c r="M88" s="35"/>
      <c r="N88" s="36"/>
      <c r="O88" s="123"/>
      <c r="P88" s="120"/>
      <c r="Q88" s="37"/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8"/>
        <v/>
      </c>
      <c r="AE88" s="26"/>
      <c r="AF88" s="27"/>
      <c r="AG88" s="28"/>
      <c r="AH88" s="142" t="str">
        <f>IF(ISNA(VLOOKUP(CONCATENATE($D88&amp;$E88),Anciens!$A$3:$G$334,5,FALSE))=TRUE,"",IF(VLOOKUP(CONCATENATE($D88&amp;$E88),Anciens!$A$3:$G$334,5,FALSE)=0,"",VLOOKUP(CONCATENATE($D88&amp;$E88),Anciens!$A$3:$G$334,5,FALSE)))</f>
        <v/>
      </c>
      <c r="AI88" s="142" t="str">
        <f>IF(ISNA(VLOOKUP(CONCATENATE($D88&amp;$E88),Anciens!$A$3:$G$334,6,FALSE))=TRUE,"",IF(VLOOKUP(CONCATENATE($D88&amp;$E88),Anciens!$A$3:$G$334,6,FALSE)=0,"",VLOOKUP(CONCATENATE($D88&amp;$E88),Anciens!$A$3:$G$334,6,FALSE)))</f>
        <v/>
      </c>
      <c r="AJ88" s="142" t="str">
        <f>IF(ISNA(VLOOKUP(CONCATENATE($D88&amp;$E88),Anciens!$A$3:$G$334,7,FALSE))=TRUE,"",IF(VLOOKUP(CONCATENATE($D88&amp;$E88),Anciens!$A$3:$G$334,7,FALSE)=0,"",VLOOKUP(CONCATENATE($D88&amp;$E88),Anciens!$A$3:$G$334,7,FALSE)))</f>
        <v/>
      </c>
    </row>
    <row r="89" spans="1:36" s="3" customFormat="1" ht="15" customHeight="1" x14ac:dyDescent="0.2">
      <c r="A89" s="12"/>
      <c r="B89" s="13"/>
      <c r="C89" s="14"/>
      <c r="D89" s="15"/>
      <c r="E89" s="16"/>
      <c r="F89" s="17">
        <f>VLOOKUP(CONCATENATE($D89&amp;$E89),Anciens!$A$3:$G$334,4,FALSE)</f>
        <v>0</v>
      </c>
      <c r="G89" s="30">
        <f t="shared" si="5"/>
        <v>0</v>
      </c>
      <c r="H89" s="10" t="s">
        <v>753</v>
      </c>
      <c r="I89" s="31">
        <f>IF(OR(H89="NON",H89=""),G89,IF(H89="Famille",MAX(0,G89-$N$362),IF(H89="Promotion",MAX(0,G89-$N$363),IF(H89="mi-saison",MAX(0,ROUNDDOWN(G89*(1-$N$364),0)),IF(H89="Apogei94",MAX(0,ROUNDDOWN(G89*(1-$N$365),0)))))))</f>
        <v>0</v>
      </c>
      <c r="J89" s="9"/>
      <c r="K89" s="32">
        <f t="shared" si="6"/>
        <v>0</v>
      </c>
      <c r="L89" s="33" t="str">
        <f t="shared" si="7"/>
        <v/>
      </c>
      <c r="M89" s="35"/>
      <c r="N89" s="36"/>
      <c r="O89" s="123"/>
      <c r="P89" s="120"/>
      <c r="Q89" s="37"/>
      <c r="R89" s="153"/>
      <c r="S89" s="154"/>
      <c r="T89" s="155"/>
      <c r="U89" s="156"/>
      <c r="V89" s="157"/>
      <c r="W89" s="183"/>
      <c r="X89" s="184"/>
      <c r="Y89" s="185"/>
      <c r="Z89" s="186"/>
      <c r="AA89" s="187"/>
      <c r="AB89" s="24"/>
      <c r="AC89" s="25"/>
      <c r="AD89" s="34" t="str">
        <f t="shared" si="8"/>
        <v/>
      </c>
      <c r="AE89" s="26"/>
      <c r="AF89" s="27"/>
      <c r="AG89" s="28"/>
      <c r="AH89" s="142" t="str">
        <f>IF(ISNA(VLOOKUP(CONCATENATE($D89&amp;$E89),Anciens!$A$3:$G$334,5,FALSE))=TRUE,"",IF(VLOOKUP(CONCATENATE($D89&amp;$E89),Anciens!$A$3:$G$334,5,FALSE)=0,"",VLOOKUP(CONCATENATE($D89&amp;$E89),Anciens!$A$3:$G$334,5,FALSE)))</f>
        <v/>
      </c>
      <c r="AI89" s="142" t="str">
        <f>IF(ISNA(VLOOKUP(CONCATENATE($D89&amp;$E89),Anciens!$A$3:$G$334,6,FALSE))=TRUE,"",IF(VLOOKUP(CONCATENATE($D89&amp;$E89),Anciens!$A$3:$G$334,6,FALSE)=0,"",VLOOKUP(CONCATENATE($D89&amp;$E89),Anciens!$A$3:$G$334,6,FALSE)))</f>
        <v/>
      </c>
      <c r="AJ89" s="142" t="str">
        <f>IF(ISNA(VLOOKUP(CONCATENATE($D89&amp;$E89),Anciens!$A$3:$G$334,7,FALSE))=TRUE,"",IF(VLOOKUP(CONCATENATE($D89&amp;$E89),Anciens!$A$3:$G$334,7,FALSE)=0,"",VLOOKUP(CONCATENATE($D89&amp;$E89),Anciens!$A$3:$G$334,7,FALSE)))</f>
        <v/>
      </c>
    </row>
    <row r="90" spans="1:36" s="3" customFormat="1" ht="15" customHeight="1" x14ac:dyDescent="0.2">
      <c r="A90" s="12"/>
      <c r="B90" s="13"/>
      <c r="C90" s="14"/>
      <c r="D90" s="15"/>
      <c r="E90" s="16"/>
      <c r="F90" s="17">
        <f>VLOOKUP(CONCATENATE($D90&amp;$E90),Anciens!$A$3:$G$334,4,FALSE)</f>
        <v>0</v>
      </c>
      <c r="G90" s="30">
        <f t="shared" si="5"/>
        <v>0</v>
      </c>
      <c r="H90" s="10" t="s">
        <v>753</v>
      </c>
      <c r="I90" s="31">
        <f>IF(OR(H90="NON",H90=""),G90,IF(H90="Famille",MAX(0,G90-$N$362),IF(H90="Promotion",MAX(0,G90-$N$363),IF(H90="mi-saison",MAX(0,ROUNDDOWN(G90*(1-$N$364),0)),IF(H90="Apogei94",MAX(0,ROUNDDOWN(G90*(1-$N$365),0)))))))</f>
        <v>0</v>
      </c>
      <c r="J90" s="9"/>
      <c r="K90" s="32">
        <f t="shared" si="6"/>
        <v>0</v>
      </c>
      <c r="L90" s="33" t="str">
        <f t="shared" si="7"/>
        <v/>
      </c>
      <c r="M90" s="35"/>
      <c r="N90" s="36"/>
      <c r="O90" s="123"/>
      <c r="P90" s="120"/>
      <c r="Q90" s="37"/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8"/>
        <v/>
      </c>
      <c r="AE90" s="26"/>
      <c r="AF90" s="27"/>
      <c r="AG90" s="28"/>
      <c r="AH90" s="142" t="str">
        <f>IF(ISNA(VLOOKUP(CONCATENATE($D90&amp;$E90),Anciens!$A$3:$G$334,5,FALSE))=TRUE,"",IF(VLOOKUP(CONCATENATE($D90&amp;$E90),Anciens!$A$3:$G$334,5,FALSE)=0,"",VLOOKUP(CONCATENATE($D90&amp;$E90),Anciens!$A$3:$G$334,5,FALSE)))</f>
        <v/>
      </c>
      <c r="AI90" s="142" t="str">
        <f>IF(ISNA(VLOOKUP(CONCATENATE($D90&amp;$E90),Anciens!$A$3:$G$334,6,FALSE))=TRUE,"",IF(VLOOKUP(CONCATENATE($D90&amp;$E90),Anciens!$A$3:$G$334,6,FALSE)=0,"",VLOOKUP(CONCATENATE($D90&amp;$E90),Anciens!$A$3:$G$334,6,FALSE)))</f>
        <v/>
      </c>
      <c r="AJ90" s="142" t="str">
        <f>IF(ISNA(VLOOKUP(CONCATENATE($D90&amp;$E90),Anciens!$A$3:$G$334,7,FALSE))=TRUE,"",IF(VLOOKUP(CONCATENATE($D90&amp;$E90),Anciens!$A$3:$G$334,7,FALSE)=0,"",VLOOKUP(CONCATENATE($D90&amp;$E90),Anciens!$A$3:$G$334,7,FALSE)))</f>
        <v/>
      </c>
    </row>
    <row r="91" spans="1:36" s="3" customFormat="1" ht="15" customHeight="1" x14ac:dyDescent="0.2">
      <c r="A91" s="12"/>
      <c r="B91" s="13"/>
      <c r="C91" s="14"/>
      <c r="D91" s="15"/>
      <c r="E91" s="16"/>
      <c r="F91" s="17">
        <f>VLOOKUP(CONCATENATE($D91&amp;$E91),Anciens!$A$3:$G$334,4,FALSE)</f>
        <v>0</v>
      </c>
      <c r="G91" s="30">
        <f t="shared" si="5"/>
        <v>0</v>
      </c>
      <c r="H91" s="10" t="s">
        <v>753</v>
      </c>
      <c r="I91" s="31">
        <f>IF(OR(H91="NON",H91=""),G91,IF(H91="Famille",MAX(0,G91-$N$362),IF(H91="Promotion",MAX(0,G91-$N$363),IF(H91="mi-saison",MAX(0,ROUNDDOWN(G91*(1-$N$364),0)),IF(H91="Apogei94",MAX(0,ROUNDDOWN(G91*(1-$N$365),0)))))))</f>
        <v>0</v>
      </c>
      <c r="J91" s="9"/>
      <c r="K91" s="32">
        <f t="shared" si="6"/>
        <v>0</v>
      </c>
      <c r="L91" s="33" t="str">
        <f t="shared" si="7"/>
        <v/>
      </c>
      <c r="M91" s="35"/>
      <c r="N91" s="36"/>
      <c r="O91" s="123"/>
      <c r="P91" s="120"/>
      <c r="Q91" s="37"/>
      <c r="R91" s="153"/>
      <c r="S91" s="154"/>
      <c r="T91" s="155"/>
      <c r="U91" s="156"/>
      <c r="V91" s="157"/>
      <c r="W91" s="183"/>
      <c r="X91" s="184"/>
      <c r="Y91" s="185"/>
      <c r="Z91" s="186"/>
      <c r="AA91" s="187"/>
      <c r="AB91" s="24"/>
      <c r="AC91" s="25"/>
      <c r="AD91" s="34" t="str">
        <f t="shared" si="8"/>
        <v/>
      </c>
      <c r="AE91" s="26"/>
      <c r="AF91" s="27"/>
      <c r="AG91" s="28"/>
      <c r="AH91" s="142" t="str">
        <f>IF(ISNA(VLOOKUP(CONCATENATE($D91&amp;$E91),Anciens!$A$3:$G$334,5,FALSE))=TRUE,"",IF(VLOOKUP(CONCATENATE($D91&amp;$E91),Anciens!$A$3:$G$334,5,FALSE)=0,"",VLOOKUP(CONCATENATE($D91&amp;$E91),Anciens!$A$3:$G$334,5,FALSE)))</f>
        <v/>
      </c>
      <c r="AI91" s="142" t="str">
        <f>IF(ISNA(VLOOKUP(CONCATENATE($D91&amp;$E91),Anciens!$A$3:$G$334,6,FALSE))=TRUE,"",IF(VLOOKUP(CONCATENATE($D91&amp;$E91),Anciens!$A$3:$G$334,6,FALSE)=0,"",VLOOKUP(CONCATENATE($D91&amp;$E91),Anciens!$A$3:$G$334,6,FALSE)))</f>
        <v/>
      </c>
      <c r="AJ91" s="142" t="str">
        <f>IF(ISNA(VLOOKUP(CONCATENATE($D91&amp;$E91),Anciens!$A$3:$G$334,7,FALSE))=TRUE,"",IF(VLOOKUP(CONCATENATE($D91&amp;$E91),Anciens!$A$3:$G$334,7,FALSE)=0,"",VLOOKUP(CONCATENATE($D91&amp;$E91),Anciens!$A$3:$G$334,7,FALSE)))</f>
        <v/>
      </c>
    </row>
    <row r="92" spans="1:36" s="3" customFormat="1" ht="15" customHeight="1" x14ac:dyDescent="0.2">
      <c r="A92" s="12"/>
      <c r="B92" s="13"/>
      <c r="C92" s="14"/>
      <c r="D92" s="15"/>
      <c r="E92" s="16"/>
      <c r="F92" s="17">
        <f>VLOOKUP(CONCATENATE($D92&amp;$E92),Anciens!$A$3:$G$334,4,FALSE)</f>
        <v>0</v>
      </c>
      <c r="G92" s="30">
        <f t="shared" si="5"/>
        <v>0</v>
      </c>
      <c r="H92" s="10" t="s">
        <v>753</v>
      </c>
      <c r="I92" s="31">
        <f>IF(OR(H92="NON",H92=""),G92,IF(H92="Famille",MAX(0,G92-$N$362),IF(H92="Promotion",MAX(0,G92-$N$363),IF(H92="mi-saison",MAX(0,ROUNDDOWN(G92*(1-$N$364),0)),IF(H92="Apogei94",MAX(0,ROUNDDOWN(G92*(1-$N$365),0)))))))</f>
        <v>0</v>
      </c>
      <c r="J92" s="9"/>
      <c r="K92" s="32">
        <f t="shared" si="6"/>
        <v>0</v>
      </c>
      <c r="L92" s="33" t="str">
        <f t="shared" si="7"/>
        <v/>
      </c>
      <c r="M92" s="35"/>
      <c r="N92" s="36"/>
      <c r="O92" s="123"/>
      <c r="P92" s="120"/>
      <c r="Q92" s="37"/>
      <c r="R92" s="153"/>
      <c r="S92" s="154"/>
      <c r="T92" s="155"/>
      <c r="U92" s="156"/>
      <c r="V92" s="157"/>
      <c r="W92" s="183"/>
      <c r="X92" s="184"/>
      <c r="Y92" s="185"/>
      <c r="Z92" s="186"/>
      <c r="AA92" s="187"/>
      <c r="AB92" s="24"/>
      <c r="AC92" s="25"/>
      <c r="AD92" s="34" t="str">
        <f t="shared" si="8"/>
        <v/>
      </c>
      <c r="AE92" s="26"/>
      <c r="AF92" s="27"/>
      <c r="AG92" s="28"/>
      <c r="AH92" s="142" t="str">
        <f>IF(ISNA(VLOOKUP(CONCATENATE($D92&amp;$E92),Anciens!$A$3:$G$334,5,FALSE))=TRUE,"",IF(VLOOKUP(CONCATENATE($D92&amp;$E92),Anciens!$A$3:$G$334,5,FALSE)=0,"",VLOOKUP(CONCATENATE($D92&amp;$E92),Anciens!$A$3:$G$334,5,FALSE)))</f>
        <v/>
      </c>
      <c r="AI92" s="142" t="str">
        <f>IF(ISNA(VLOOKUP(CONCATENATE($D92&amp;$E92),Anciens!$A$3:$G$334,6,FALSE))=TRUE,"",IF(VLOOKUP(CONCATENATE($D92&amp;$E92),Anciens!$A$3:$G$334,6,FALSE)=0,"",VLOOKUP(CONCATENATE($D92&amp;$E92),Anciens!$A$3:$G$334,6,FALSE)))</f>
        <v/>
      </c>
      <c r="AJ92" s="142" t="str">
        <f>IF(ISNA(VLOOKUP(CONCATENATE($D92&amp;$E92),Anciens!$A$3:$G$334,7,FALSE))=TRUE,"",IF(VLOOKUP(CONCATENATE($D92&amp;$E92),Anciens!$A$3:$G$334,7,FALSE)=0,"",VLOOKUP(CONCATENATE($D92&amp;$E92),Anciens!$A$3:$G$334,7,FALSE)))</f>
        <v/>
      </c>
    </row>
    <row r="93" spans="1:36" s="3" customFormat="1" ht="15" customHeight="1" x14ac:dyDescent="0.2">
      <c r="A93" s="12"/>
      <c r="B93" s="13"/>
      <c r="C93" s="14"/>
      <c r="D93" s="15"/>
      <c r="E93" s="16"/>
      <c r="F93" s="17">
        <f>VLOOKUP(CONCATENATE($D93&amp;$E93),Anciens!$A$3:$G$334,4,FALSE)</f>
        <v>0</v>
      </c>
      <c r="G93" s="30">
        <f t="shared" si="5"/>
        <v>0</v>
      </c>
      <c r="H93" s="10" t="s">
        <v>753</v>
      </c>
      <c r="I93" s="31">
        <f>IF(OR(H93="NON",H93=""),G93,IF(H93="Famille",MAX(0,G93-$N$362),IF(H93="Promotion",MAX(0,G93-$N$363),IF(H93="mi-saison",MAX(0,ROUNDDOWN(G93*(1-$N$364),0)),IF(H93="Apogei94",MAX(0,ROUNDDOWN(G93*(1-$N$365),0)))))))</f>
        <v>0</v>
      </c>
      <c r="J93" s="9"/>
      <c r="K93" s="32">
        <f t="shared" si="6"/>
        <v>0</v>
      </c>
      <c r="L93" s="33" t="str">
        <f t="shared" si="7"/>
        <v/>
      </c>
      <c r="M93" s="35"/>
      <c r="N93" s="36"/>
      <c r="O93" s="123"/>
      <c r="P93" s="120"/>
      <c r="Q93" s="37"/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/>
      <c r="AD93" s="34" t="str">
        <f t="shared" si="8"/>
        <v/>
      </c>
      <c r="AE93" s="26"/>
      <c r="AF93" s="27"/>
      <c r="AG93" s="28"/>
      <c r="AH93" s="142" t="str">
        <f>IF(ISNA(VLOOKUP(CONCATENATE($D93&amp;$E93),Anciens!$A$3:$G$334,5,FALSE))=TRUE,"",IF(VLOOKUP(CONCATENATE($D93&amp;$E93),Anciens!$A$3:$G$334,5,FALSE)=0,"",VLOOKUP(CONCATENATE($D93&amp;$E93),Anciens!$A$3:$G$334,5,FALSE)))</f>
        <v/>
      </c>
      <c r="AI93" s="142" t="str">
        <f>IF(ISNA(VLOOKUP(CONCATENATE($D93&amp;$E93),Anciens!$A$3:$G$334,6,FALSE))=TRUE,"",IF(VLOOKUP(CONCATENATE($D93&amp;$E93),Anciens!$A$3:$G$334,6,FALSE)=0,"",VLOOKUP(CONCATENATE($D93&amp;$E93),Anciens!$A$3:$G$334,6,FALSE)))</f>
        <v/>
      </c>
      <c r="AJ93" s="142" t="str">
        <f>IF(ISNA(VLOOKUP(CONCATENATE($D93&amp;$E93),Anciens!$A$3:$G$334,7,FALSE))=TRUE,"",IF(VLOOKUP(CONCATENATE($D93&amp;$E93),Anciens!$A$3:$G$334,7,FALSE)=0,"",VLOOKUP(CONCATENATE($D93&amp;$E93),Anciens!$A$3:$G$334,7,FALSE)))</f>
        <v/>
      </c>
    </row>
    <row r="94" spans="1:36" s="3" customFormat="1" ht="15" customHeight="1" x14ac:dyDescent="0.2">
      <c r="A94" s="12"/>
      <c r="B94" s="13"/>
      <c r="C94" s="14"/>
      <c r="D94" s="15"/>
      <c r="E94" s="16"/>
      <c r="F94" s="17">
        <f>VLOOKUP(CONCATENATE($D94&amp;$E94),Anciens!$A$3:$G$334,4,FALSE)</f>
        <v>0</v>
      </c>
      <c r="G94" s="30">
        <f t="shared" si="5"/>
        <v>0</v>
      </c>
      <c r="H94" s="10" t="s">
        <v>753</v>
      </c>
      <c r="I94" s="31">
        <f>IF(OR(H94="NON",H94=""),G94,IF(H94="Famille",MAX(0,G94-$N$362),IF(H94="Promotion",MAX(0,G94-$N$363),IF(H94="mi-saison",MAX(0,ROUNDDOWN(G94*(1-$N$364),0)),IF(H94="Apogei94",MAX(0,ROUNDDOWN(G94*(1-$N$365),0)))))))</f>
        <v>0</v>
      </c>
      <c r="J94" s="9"/>
      <c r="K94" s="32">
        <f t="shared" si="6"/>
        <v>0</v>
      </c>
      <c r="L94" s="33" t="str">
        <f t="shared" si="7"/>
        <v/>
      </c>
      <c r="M94" s="35"/>
      <c r="N94" s="36"/>
      <c r="O94" s="123"/>
      <c r="P94" s="120"/>
      <c r="Q94" s="37"/>
      <c r="R94" s="153"/>
      <c r="S94" s="154"/>
      <c r="T94" s="155"/>
      <c r="U94" s="156"/>
      <c r="V94" s="157"/>
      <c r="W94" s="183"/>
      <c r="X94" s="184"/>
      <c r="Y94" s="185"/>
      <c r="Z94" s="186"/>
      <c r="AA94" s="187"/>
      <c r="AB94" s="24"/>
      <c r="AC94" s="25"/>
      <c r="AD94" s="34" t="str">
        <f t="shared" si="8"/>
        <v/>
      </c>
      <c r="AE94" s="26"/>
      <c r="AF94" s="27"/>
      <c r="AG94" s="28"/>
      <c r="AH94" s="142" t="str">
        <f>IF(ISNA(VLOOKUP(CONCATENATE($D94&amp;$E94),Anciens!$A$3:$G$334,5,FALSE))=TRUE,"",IF(VLOOKUP(CONCATENATE($D94&amp;$E94),Anciens!$A$3:$G$334,5,FALSE)=0,"",VLOOKUP(CONCATENATE($D94&amp;$E94),Anciens!$A$3:$G$334,5,FALSE)))</f>
        <v/>
      </c>
      <c r="AI94" s="142" t="str">
        <f>IF(ISNA(VLOOKUP(CONCATENATE($D94&amp;$E94),Anciens!$A$3:$G$334,6,FALSE))=TRUE,"",IF(VLOOKUP(CONCATENATE($D94&amp;$E94),Anciens!$A$3:$G$334,6,FALSE)=0,"",VLOOKUP(CONCATENATE($D94&amp;$E94),Anciens!$A$3:$G$334,6,FALSE)))</f>
        <v/>
      </c>
      <c r="AJ94" s="142" t="str">
        <f>IF(ISNA(VLOOKUP(CONCATENATE($D94&amp;$E94),Anciens!$A$3:$G$334,7,FALSE))=TRUE,"",IF(VLOOKUP(CONCATENATE($D94&amp;$E94),Anciens!$A$3:$G$334,7,FALSE)=0,"",VLOOKUP(CONCATENATE($D94&amp;$E94),Anciens!$A$3:$G$334,7,FALSE)))</f>
        <v/>
      </c>
    </row>
    <row r="95" spans="1:36" s="3" customFormat="1" ht="15" customHeight="1" x14ac:dyDescent="0.2">
      <c r="A95" s="12"/>
      <c r="B95" s="13"/>
      <c r="C95" s="14"/>
      <c r="D95" s="15"/>
      <c r="E95" s="16"/>
      <c r="F95" s="17">
        <f>VLOOKUP(CONCATENATE($D95&amp;$E95),Anciens!$A$3:$G$334,4,FALSE)</f>
        <v>0</v>
      </c>
      <c r="G95" s="30">
        <f t="shared" si="5"/>
        <v>0</v>
      </c>
      <c r="H95" s="10" t="s">
        <v>753</v>
      </c>
      <c r="I95" s="31">
        <f>IF(OR(H95="NON",H95=""),G95,IF(H95="Famille",MAX(0,G95-$N$362),IF(H95="Promotion",MAX(0,G95-$N$363),IF(H95="mi-saison",MAX(0,ROUNDDOWN(G95*(1-$N$364),0)),IF(H95="Apogei94",MAX(0,ROUNDDOWN(G95*(1-$N$365),0)))))))</f>
        <v>0</v>
      </c>
      <c r="J95" s="9"/>
      <c r="K95" s="32">
        <f t="shared" si="6"/>
        <v>0</v>
      </c>
      <c r="L95" s="33" t="str">
        <f t="shared" si="7"/>
        <v/>
      </c>
      <c r="M95" s="35"/>
      <c r="N95" s="36"/>
      <c r="O95" s="123"/>
      <c r="P95" s="120"/>
      <c r="Q95" s="37"/>
      <c r="R95" s="153"/>
      <c r="S95" s="154"/>
      <c r="T95" s="155"/>
      <c r="U95" s="156"/>
      <c r="V95" s="157"/>
      <c r="W95" s="183"/>
      <c r="X95" s="184"/>
      <c r="Y95" s="185"/>
      <c r="Z95" s="186"/>
      <c r="AA95" s="187"/>
      <c r="AB95" s="24"/>
      <c r="AC95" s="25"/>
      <c r="AD95" s="34" t="str">
        <f t="shared" si="8"/>
        <v/>
      </c>
      <c r="AE95" s="26"/>
      <c r="AF95" s="27"/>
      <c r="AG95" s="28"/>
      <c r="AH95" s="142" t="str">
        <f>IF(ISNA(VLOOKUP(CONCATENATE($D95&amp;$E95),Anciens!$A$3:$G$334,5,FALSE))=TRUE,"",IF(VLOOKUP(CONCATENATE($D95&amp;$E95),Anciens!$A$3:$G$334,5,FALSE)=0,"",VLOOKUP(CONCATENATE($D95&amp;$E95),Anciens!$A$3:$G$334,5,FALSE)))</f>
        <v/>
      </c>
      <c r="AI95" s="142" t="str">
        <f>IF(ISNA(VLOOKUP(CONCATENATE($D95&amp;$E95),Anciens!$A$3:$G$334,6,FALSE))=TRUE,"",IF(VLOOKUP(CONCATENATE($D95&amp;$E95),Anciens!$A$3:$G$334,6,FALSE)=0,"",VLOOKUP(CONCATENATE($D95&amp;$E95),Anciens!$A$3:$G$334,6,FALSE)))</f>
        <v/>
      </c>
      <c r="AJ95" s="142" t="str">
        <f>IF(ISNA(VLOOKUP(CONCATENATE($D95&amp;$E95),Anciens!$A$3:$G$334,7,FALSE))=TRUE,"",IF(VLOOKUP(CONCATENATE($D95&amp;$E95),Anciens!$A$3:$G$334,7,FALSE)=0,"",VLOOKUP(CONCATENATE($D95&amp;$E95),Anciens!$A$3:$G$334,7,FALSE)))</f>
        <v/>
      </c>
    </row>
    <row r="96" spans="1:36" s="3" customFormat="1" ht="15" customHeight="1" x14ac:dyDescent="0.2">
      <c r="A96" s="12"/>
      <c r="B96" s="13"/>
      <c r="C96" s="14"/>
      <c r="D96" s="15"/>
      <c r="E96" s="16"/>
      <c r="F96" s="17">
        <f>VLOOKUP(CONCATENATE($D96&amp;$E96),Anciens!$A$3:$G$334,4,FALSE)</f>
        <v>0</v>
      </c>
      <c r="G96" s="30">
        <f t="shared" si="5"/>
        <v>0</v>
      </c>
      <c r="H96" s="10" t="s">
        <v>753</v>
      </c>
      <c r="I96" s="31">
        <f>IF(OR(H96="NON",H96=""),G96,IF(H96="Famille",MAX(0,G96-$N$362),IF(H96="Promotion",MAX(0,G96-$N$363),IF(H96="mi-saison",MAX(0,ROUNDDOWN(G96*(1-$N$364),0)),IF(H96="Apogei94",MAX(0,ROUNDDOWN(G96*(1-$N$365),0)))))))</f>
        <v>0</v>
      </c>
      <c r="J96" s="9"/>
      <c r="K96" s="32">
        <f t="shared" si="6"/>
        <v>0</v>
      </c>
      <c r="L96" s="33" t="str">
        <f t="shared" si="7"/>
        <v/>
      </c>
      <c r="M96" s="35"/>
      <c r="N96" s="36"/>
      <c r="O96" s="123"/>
      <c r="P96" s="120"/>
      <c r="Q96" s="37"/>
      <c r="R96" s="153"/>
      <c r="S96" s="154"/>
      <c r="T96" s="155"/>
      <c r="U96" s="156"/>
      <c r="V96" s="157"/>
      <c r="W96" s="183"/>
      <c r="X96" s="184"/>
      <c r="Y96" s="185"/>
      <c r="Z96" s="186"/>
      <c r="AA96" s="187"/>
      <c r="AB96" s="24"/>
      <c r="AC96" s="25"/>
      <c r="AD96" s="34" t="str">
        <f t="shared" si="8"/>
        <v/>
      </c>
      <c r="AE96" s="26"/>
      <c r="AF96" s="27"/>
      <c r="AG96" s="28"/>
      <c r="AH96" s="142" t="str">
        <f>IF(ISNA(VLOOKUP(CONCATENATE($D96&amp;$E96),Anciens!$A$3:$G$334,5,FALSE))=TRUE,"",IF(VLOOKUP(CONCATENATE($D96&amp;$E96),Anciens!$A$3:$G$334,5,FALSE)=0,"",VLOOKUP(CONCATENATE($D96&amp;$E96),Anciens!$A$3:$G$334,5,FALSE)))</f>
        <v/>
      </c>
      <c r="AI96" s="142" t="str">
        <f>IF(ISNA(VLOOKUP(CONCATENATE($D96&amp;$E96),Anciens!$A$3:$G$334,6,FALSE))=TRUE,"",IF(VLOOKUP(CONCATENATE($D96&amp;$E96),Anciens!$A$3:$G$334,6,FALSE)=0,"",VLOOKUP(CONCATENATE($D96&amp;$E96),Anciens!$A$3:$G$334,6,FALSE)))</f>
        <v/>
      </c>
      <c r="AJ96" s="142" t="str">
        <f>IF(ISNA(VLOOKUP(CONCATENATE($D96&amp;$E96),Anciens!$A$3:$G$334,7,FALSE))=TRUE,"",IF(VLOOKUP(CONCATENATE($D96&amp;$E96),Anciens!$A$3:$G$334,7,FALSE)=0,"",VLOOKUP(CONCATENATE($D96&amp;$E96),Anciens!$A$3:$G$334,7,FALSE)))</f>
        <v/>
      </c>
    </row>
    <row r="97" spans="1:36" ht="15" customHeight="1" x14ac:dyDescent="0.2">
      <c r="A97" s="12"/>
      <c r="B97" s="13"/>
      <c r="C97" s="14"/>
      <c r="D97" s="15"/>
      <c r="E97" s="16"/>
      <c r="F97" s="17">
        <f>VLOOKUP(CONCATENATE($D97&amp;$E97),Anciens!$A$3:$G$334,4,FALSE)</f>
        <v>0</v>
      </c>
      <c r="G97" s="30">
        <f t="shared" si="5"/>
        <v>0</v>
      </c>
      <c r="H97" s="10" t="s">
        <v>753</v>
      </c>
      <c r="I97" s="31">
        <f>IF(OR(H97="NON",H97=""),G97,IF(H97="Famille",MAX(0,G97-$N$362),IF(H97="Promotion",MAX(0,G97-$N$363),IF(H97="mi-saison",MAX(0,ROUNDDOWN(G97*(1-$N$364),0)),IF(H97="Apogei94",MAX(0,ROUNDDOWN(G97*(1-$N$365),0)))))))</f>
        <v>0</v>
      </c>
      <c r="J97" s="9"/>
      <c r="K97" s="32">
        <f t="shared" si="6"/>
        <v>0</v>
      </c>
      <c r="L97" s="33" t="str">
        <f t="shared" si="7"/>
        <v/>
      </c>
      <c r="M97" s="35"/>
      <c r="N97" s="36"/>
      <c r="O97" s="123"/>
      <c r="P97" s="120"/>
      <c r="Q97" s="37"/>
      <c r="R97" s="153"/>
      <c r="S97" s="154"/>
      <c r="T97" s="155"/>
      <c r="U97" s="156"/>
      <c r="V97" s="157"/>
      <c r="W97" s="183"/>
      <c r="X97" s="184"/>
      <c r="Y97" s="188"/>
      <c r="Z97" s="186"/>
      <c r="AA97" s="187"/>
      <c r="AB97" s="24"/>
      <c r="AC97" s="25"/>
      <c r="AD97" s="34" t="str">
        <f t="shared" si="8"/>
        <v/>
      </c>
      <c r="AE97" s="26"/>
      <c r="AF97" s="27"/>
      <c r="AG97" s="28"/>
      <c r="AH97" s="142" t="str">
        <f>IF(ISNA(VLOOKUP(CONCATENATE($D97&amp;$E97),Anciens!$A$3:$G$334,5,FALSE))=TRUE,"",IF(VLOOKUP(CONCATENATE($D97&amp;$E97),Anciens!$A$3:$G$334,5,FALSE)=0,"",VLOOKUP(CONCATENATE($D97&amp;$E97),Anciens!$A$3:$G$334,5,FALSE)))</f>
        <v/>
      </c>
      <c r="AI97" s="142" t="str">
        <f>IF(ISNA(VLOOKUP(CONCATENATE($D97&amp;$E97),Anciens!$A$3:$G$334,6,FALSE))=TRUE,"",IF(VLOOKUP(CONCATENATE($D97&amp;$E97),Anciens!$A$3:$G$334,6,FALSE)=0,"",VLOOKUP(CONCATENATE($D97&amp;$E97),Anciens!$A$3:$G$334,6,FALSE)))</f>
        <v/>
      </c>
      <c r="AJ97" s="142" t="str">
        <f>IF(ISNA(VLOOKUP(CONCATENATE($D97&amp;$E97),Anciens!$A$3:$G$334,7,FALSE))=TRUE,"",IF(VLOOKUP(CONCATENATE($D97&amp;$E97),Anciens!$A$3:$G$334,7,FALSE)=0,"",VLOOKUP(CONCATENATE($D97&amp;$E97),Anciens!$A$3:$G$334,7,FALSE)))</f>
        <v/>
      </c>
    </row>
    <row r="98" spans="1:36" ht="15" customHeight="1" x14ac:dyDescent="0.2">
      <c r="A98" s="12"/>
      <c r="B98" s="13"/>
      <c r="C98" s="14"/>
      <c r="D98" s="15"/>
      <c r="E98" s="16"/>
      <c r="F98" s="17">
        <f>VLOOKUP(CONCATENATE($D98&amp;$E98),Anciens!$A$3:$G$334,4,FALSE)</f>
        <v>0</v>
      </c>
      <c r="G98" s="30">
        <f t="shared" si="5"/>
        <v>0</v>
      </c>
      <c r="H98" s="10" t="s">
        <v>753</v>
      </c>
      <c r="I98" s="31">
        <f>IF(OR(H98="NON",H98=""),G98,IF(H98="Famille",MAX(0,G98-$N$362),IF(H98="Promotion",MAX(0,G98-$N$363),IF(H98="mi-saison",MAX(0,ROUNDDOWN(G98*(1-$N$364),0)),IF(H98="Apogei94",MAX(0,ROUNDDOWN(G98*(1-$N$365),0)))))))</f>
        <v>0</v>
      </c>
      <c r="J98" s="9"/>
      <c r="K98" s="32">
        <f t="shared" si="6"/>
        <v>0</v>
      </c>
      <c r="L98" s="33" t="str">
        <f t="shared" si="7"/>
        <v/>
      </c>
      <c r="M98" s="35"/>
      <c r="N98" s="36"/>
      <c r="O98" s="123"/>
      <c r="P98" s="120"/>
      <c r="Q98" s="37"/>
      <c r="R98" s="153"/>
      <c r="S98" s="154"/>
      <c r="T98" s="155"/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8"/>
        <v/>
      </c>
      <c r="AE98" s="26"/>
      <c r="AF98" s="27"/>
      <c r="AG98" s="28"/>
      <c r="AH98" s="142" t="str">
        <f>IF(ISNA(VLOOKUP(CONCATENATE($D98&amp;$E98),Anciens!$A$3:$G$334,5,FALSE))=TRUE,"",IF(VLOOKUP(CONCATENATE($D98&amp;$E98),Anciens!$A$3:$G$334,5,FALSE)=0,"",VLOOKUP(CONCATENATE($D98&amp;$E98),Anciens!$A$3:$G$334,5,FALSE)))</f>
        <v/>
      </c>
      <c r="AI98" s="142" t="str">
        <f>IF(ISNA(VLOOKUP(CONCATENATE($D98&amp;$E98),Anciens!$A$3:$G$334,6,FALSE))=TRUE,"",IF(VLOOKUP(CONCATENATE($D98&amp;$E98),Anciens!$A$3:$G$334,6,FALSE)=0,"",VLOOKUP(CONCATENATE($D98&amp;$E98),Anciens!$A$3:$G$334,6,FALSE)))</f>
        <v/>
      </c>
      <c r="AJ98" s="142" t="str">
        <f>IF(ISNA(VLOOKUP(CONCATENATE($D98&amp;$E98),Anciens!$A$3:$G$334,7,FALSE))=TRUE,"",IF(VLOOKUP(CONCATENATE($D98&amp;$E98),Anciens!$A$3:$G$334,7,FALSE)=0,"",VLOOKUP(CONCATENATE($D98&amp;$E98),Anciens!$A$3:$G$334,7,FALSE)))</f>
        <v/>
      </c>
    </row>
    <row r="99" spans="1:36" ht="15" customHeight="1" x14ac:dyDescent="0.2">
      <c r="A99" s="12"/>
      <c r="B99" s="13"/>
      <c r="C99" s="14"/>
      <c r="D99" s="15"/>
      <c r="E99" s="16"/>
      <c r="F99" s="17">
        <f>VLOOKUP(CONCATENATE($D99&amp;$E99),Anciens!$A$3:$G$334,4,FALSE)</f>
        <v>0</v>
      </c>
      <c r="G99" s="30">
        <f t="shared" si="5"/>
        <v>0</v>
      </c>
      <c r="H99" s="10" t="s">
        <v>753</v>
      </c>
      <c r="I99" s="31">
        <f>IF(OR(H99="NON",H99=""),G99,IF(H99="Famille",MAX(0,G99-$N$362),IF(H99="Promotion",MAX(0,G99-$N$363),IF(H99="mi-saison",MAX(0,ROUNDDOWN(G99*(1-$N$364),0)),IF(H99="Apogei94",MAX(0,ROUNDDOWN(G99*(1-$N$365),0)))))))</f>
        <v>0</v>
      </c>
      <c r="J99" s="9"/>
      <c r="K99" s="32">
        <f t="shared" si="6"/>
        <v>0</v>
      </c>
      <c r="L99" s="33" t="str">
        <f t="shared" si="7"/>
        <v/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8"/>
        <v/>
      </c>
      <c r="AE99" s="26"/>
      <c r="AF99" s="27"/>
      <c r="AG99" s="28"/>
      <c r="AH99" s="142" t="str">
        <f>IF(ISNA(VLOOKUP(CONCATENATE($D99&amp;$E99),Anciens!$A$3:$G$334,5,FALSE))=TRUE,"",IF(VLOOKUP(CONCATENATE($D99&amp;$E99),Anciens!$A$3:$G$334,5,FALSE)=0,"",VLOOKUP(CONCATENATE($D99&amp;$E99),Anciens!$A$3:$G$334,5,FALSE)))</f>
        <v/>
      </c>
      <c r="AI99" s="142" t="str">
        <f>IF(ISNA(VLOOKUP(CONCATENATE($D99&amp;$E99),Anciens!$A$3:$G$334,6,FALSE))=TRUE,"",IF(VLOOKUP(CONCATENATE($D99&amp;$E99),Anciens!$A$3:$G$334,6,FALSE)=0,"",VLOOKUP(CONCATENATE($D99&amp;$E99),Anciens!$A$3:$G$334,6,FALSE)))</f>
        <v/>
      </c>
      <c r="AJ99" s="142" t="str">
        <f>IF(ISNA(VLOOKUP(CONCATENATE($D99&amp;$E99),Anciens!$A$3:$G$334,7,FALSE))=TRUE,"",IF(VLOOKUP(CONCATENATE($D99&amp;$E99),Anciens!$A$3:$G$334,7,FALSE)=0,"",VLOOKUP(CONCATENATE($D99&amp;$E99),Anciens!$A$3:$G$334,7,FALSE)))</f>
        <v/>
      </c>
    </row>
    <row r="100" spans="1:36" ht="15" customHeight="1" x14ac:dyDescent="0.2">
      <c r="A100" s="12"/>
      <c r="B100" s="13"/>
      <c r="C100" s="14"/>
      <c r="D100" s="15"/>
      <c r="E100" s="16"/>
      <c r="F100" s="17">
        <f>VLOOKUP(CONCATENATE($D100&amp;$E100),Anciens!$A$3:$G$334,4,FALSE)</f>
        <v>0</v>
      </c>
      <c r="G100" s="30">
        <f t="shared" si="5"/>
        <v>0</v>
      </c>
      <c r="H100" s="10" t="s">
        <v>753</v>
      </c>
      <c r="I100" s="31">
        <f>IF(OR(H100="NON",H100=""),G100,IF(H100="Famille",MAX(0,G100-$N$362),IF(H100="Promotion",MAX(0,G100-$N$363),IF(H100="mi-saison",MAX(0,ROUNDDOWN(G100*(1-$N$364),0)),IF(H100="Apogei94",MAX(0,ROUNDDOWN(G100*(1-$N$365),0)))))))</f>
        <v>0</v>
      </c>
      <c r="J100" s="9"/>
      <c r="K100" s="32">
        <f t="shared" si="6"/>
        <v>0</v>
      </c>
      <c r="L100" s="33" t="str">
        <f t="shared" si="7"/>
        <v/>
      </c>
      <c r="M100" s="35"/>
      <c r="N100" s="36"/>
      <c r="O100" s="123"/>
      <c r="P100" s="120"/>
      <c r="Q100" s="37"/>
      <c r="R100" s="153"/>
      <c r="S100" s="154"/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8"/>
        <v/>
      </c>
      <c r="AE100" s="26"/>
      <c r="AF100" s="27"/>
      <c r="AG100" s="28"/>
      <c r="AH100" s="142" t="str">
        <f>IF(ISNA(VLOOKUP(CONCATENATE($D100&amp;$E100),Anciens!$A$3:$G$334,5,FALSE))=TRUE,"",IF(VLOOKUP(CONCATENATE($D100&amp;$E100),Anciens!$A$3:$G$334,5,FALSE)=0,"",VLOOKUP(CONCATENATE($D100&amp;$E100),Anciens!$A$3:$G$334,5,FALSE)))</f>
        <v/>
      </c>
      <c r="AI100" s="142" t="str">
        <f>IF(ISNA(VLOOKUP(CONCATENATE($D100&amp;$E100),Anciens!$A$3:$G$334,6,FALSE))=TRUE,"",IF(VLOOKUP(CONCATENATE($D100&amp;$E100),Anciens!$A$3:$G$334,6,FALSE)=0,"",VLOOKUP(CONCATENATE($D100&amp;$E100),Anciens!$A$3:$G$334,6,FALSE)))</f>
        <v/>
      </c>
      <c r="AJ100" s="142" t="str">
        <f>IF(ISNA(VLOOKUP(CONCATENATE($D100&amp;$E100),Anciens!$A$3:$G$334,7,FALSE))=TRUE,"",IF(VLOOKUP(CONCATENATE($D100&amp;$E100),Anciens!$A$3:$G$334,7,FALSE)=0,"",VLOOKUP(CONCATENATE($D100&amp;$E100),Anciens!$A$3:$G$334,7,FALSE)))</f>
        <v/>
      </c>
    </row>
    <row r="101" spans="1:36" ht="15" customHeight="1" x14ac:dyDescent="0.2">
      <c r="A101" s="12"/>
      <c r="B101" s="13"/>
      <c r="C101" s="14"/>
      <c r="D101" s="15"/>
      <c r="E101" s="16"/>
      <c r="F101" s="17">
        <f>VLOOKUP(CONCATENATE($D101&amp;$E101),Anciens!$A$3:$G$334,4,FALSE)</f>
        <v>0</v>
      </c>
      <c r="G101" s="30">
        <f t="shared" si="5"/>
        <v>0</v>
      </c>
      <c r="H101" s="10" t="s">
        <v>753</v>
      </c>
      <c r="I101" s="31">
        <f>IF(OR(H101="NON",H101=""),G101,IF(H101="Famille",MAX(0,G101-$N$362),IF(H101="Promotion",MAX(0,G101-$N$363),IF(H101="mi-saison",MAX(0,ROUNDDOWN(G101*(1-$N$364),0)),IF(H101="Apogei94",MAX(0,ROUNDDOWN(G101*(1-$N$365),0)))))))</f>
        <v>0</v>
      </c>
      <c r="J101" s="9"/>
      <c r="K101" s="32">
        <f t="shared" si="6"/>
        <v>0</v>
      </c>
      <c r="L101" s="33" t="str">
        <f t="shared" si="7"/>
        <v/>
      </c>
      <c r="M101" s="35"/>
      <c r="N101" s="36"/>
      <c r="O101" s="123"/>
      <c r="P101" s="120"/>
      <c r="Q101" s="37"/>
      <c r="R101" s="153"/>
      <c r="S101" s="154"/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8"/>
        <v/>
      </c>
      <c r="AE101" s="26"/>
      <c r="AF101" s="27"/>
      <c r="AG101" s="28"/>
      <c r="AH101" s="142" t="str">
        <f>IF(ISNA(VLOOKUP(CONCATENATE($D101&amp;$E101),Anciens!$A$3:$G$334,5,FALSE))=TRUE,"",IF(VLOOKUP(CONCATENATE($D101&amp;$E101),Anciens!$A$3:$G$334,5,FALSE)=0,"",VLOOKUP(CONCATENATE($D101&amp;$E101),Anciens!$A$3:$G$334,5,FALSE)))</f>
        <v/>
      </c>
      <c r="AI101" s="142" t="str">
        <f>IF(ISNA(VLOOKUP(CONCATENATE($D101&amp;$E101),Anciens!$A$3:$G$334,6,FALSE))=TRUE,"",IF(VLOOKUP(CONCATENATE($D101&amp;$E101),Anciens!$A$3:$G$334,6,FALSE)=0,"",VLOOKUP(CONCATENATE($D101&amp;$E101),Anciens!$A$3:$G$334,6,FALSE)))</f>
        <v/>
      </c>
      <c r="AJ101" s="142" t="str">
        <f>IF(ISNA(VLOOKUP(CONCATENATE($D101&amp;$E101),Anciens!$A$3:$G$334,7,FALSE))=TRUE,"",IF(VLOOKUP(CONCATENATE($D101&amp;$E101),Anciens!$A$3:$G$334,7,FALSE)=0,"",VLOOKUP(CONCATENATE($D101&amp;$E101),Anciens!$A$3:$G$334,7,FALSE)))</f>
        <v/>
      </c>
    </row>
    <row r="102" spans="1:36" s="3" customFormat="1" ht="15" customHeight="1" x14ac:dyDescent="0.2">
      <c r="A102" s="12"/>
      <c r="B102" s="13"/>
      <c r="C102" s="14"/>
      <c r="D102" s="15"/>
      <c r="E102" s="16"/>
      <c r="F102" s="17">
        <f>VLOOKUP(CONCATENATE($D102&amp;$E102),Anciens!$A$3:$G$334,4,FALSE)</f>
        <v>0</v>
      </c>
      <c r="G102" s="30">
        <f t="shared" si="5"/>
        <v>0</v>
      </c>
      <c r="H102" s="10" t="s">
        <v>753</v>
      </c>
      <c r="I102" s="31">
        <f>IF(OR(H102="NON",H102=""),G102,IF(H102="Famille",MAX(0,G102-$N$362),IF(H102="Promotion",MAX(0,G102-$N$363),IF(H102="mi-saison",MAX(0,ROUNDDOWN(G102*(1-$N$364),0)),IF(H102="Apogei94",MAX(0,ROUNDDOWN(G102*(1-$N$365),0)))))))</f>
        <v>0</v>
      </c>
      <c r="J102" s="9"/>
      <c r="K102" s="32">
        <f t="shared" si="6"/>
        <v>0</v>
      </c>
      <c r="L102" s="33" t="str">
        <f t="shared" si="7"/>
        <v/>
      </c>
      <c r="M102" s="35"/>
      <c r="N102" s="36"/>
      <c r="O102" s="123"/>
      <c r="P102" s="120"/>
      <c r="Q102" s="37"/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8"/>
        <v/>
      </c>
      <c r="AE102" s="26"/>
      <c r="AF102" s="27"/>
      <c r="AG102" s="28"/>
      <c r="AH102" s="142" t="str">
        <f>IF(ISNA(VLOOKUP(CONCATENATE($D102&amp;$E102),Anciens!$A$3:$G$334,5,FALSE))=TRUE,"",IF(VLOOKUP(CONCATENATE($D102&amp;$E102),Anciens!$A$3:$G$334,5,FALSE)=0,"",VLOOKUP(CONCATENATE($D102&amp;$E102),Anciens!$A$3:$G$334,5,FALSE)))</f>
        <v/>
      </c>
      <c r="AI102" s="142" t="str">
        <f>IF(ISNA(VLOOKUP(CONCATENATE($D102&amp;$E102),Anciens!$A$3:$G$334,6,FALSE))=TRUE,"",IF(VLOOKUP(CONCATENATE($D102&amp;$E102),Anciens!$A$3:$G$334,6,FALSE)=0,"",VLOOKUP(CONCATENATE($D102&amp;$E102),Anciens!$A$3:$G$334,6,FALSE)))</f>
        <v/>
      </c>
      <c r="AJ102" s="142" t="str">
        <f>IF(ISNA(VLOOKUP(CONCATENATE($D102&amp;$E102),Anciens!$A$3:$G$334,7,FALSE))=TRUE,"",IF(VLOOKUP(CONCATENATE($D102&amp;$E102),Anciens!$A$3:$G$334,7,FALSE)=0,"",VLOOKUP(CONCATENATE($D102&amp;$E102),Anciens!$A$3:$G$334,7,FALSE)))</f>
        <v/>
      </c>
    </row>
    <row r="103" spans="1:36" s="3" customFormat="1" ht="15" customHeight="1" x14ac:dyDescent="0.2">
      <c r="A103" s="12"/>
      <c r="B103" s="13"/>
      <c r="C103" s="14"/>
      <c r="D103" s="15"/>
      <c r="E103" s="16"/>
      <c r="F103" s="17">
        <f>VLOOKUP(CONCATENATE($D103&amp;$E103),Anciens!$A$3:$G$334,4,FALSE)</f>
        <v>0</v>
      </c>
      <c r="G103" s="30">
        <f t="shared" si="5"/>
        <v>0</v>
      </c>
      <c r="H103" s="10" t="s">
        <v>753</v>
      </c>
      <c r="I103" s="31">
        <f>IF(OR(H103="NON",H103=""),G103,IF(H103="Famille",MAX(0,G103-$N$362),IF(H103="Promotion",MAX(0,G103-$N$363),IF(H103="mi-saison",MAX(0,ROUNDDOWN(G103*(1-$N$364),0)),IF(H103="Apogei94",MAX(0,ROUNDDOWN(G103*(1-$N$365),0)))))))</f>
        <v>0</v>
      </c>
      <c r="J103" s="9"/>
      <c r="K103" s="32">
        <f t="shared" si="6"/>
        <v>0</v>
      </c>
      <c r="L103" s="33" t="str">
        <f t="shared" si="7"/>
        <v/>
      </c>
      <c r="M103" s="35"/>
      <c r="N103" s="36"/>
      <c r="O103" s="123"/>
      <c r="P103" s="120"/>
      <c r="Q103" s="37"/>
      <c r="R103" s="153"/>
      <c r="S103" s="154"/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8"/>
        <v/>
      </c>
      <c r="AE103" s="26"/>
      <c r="AF103" s="27"/>
      <c r="AG103" s="28"/>
      <c r="AH103" s="234" t="str">
        <f>IF(ISNA(VLOOKUP(CONCATENATE($D103&amp;$E103),Anciens!$A$3:$G$334,5,FALSE))=TRUE,"",IF(VLOOKUP(CONCATENATE($D103&amp;$E103),Anciens!$A$3:$G$334,5,FALSE)=0,"",VLOOKUP(CONCATENATE($D103&amp;$E103),Anciens!$A$3:$G$334,5,FALSE)))</f>
        <v/>
      </c>
      <c r="AI103" s="142" t="str">
        <f>IF(ISNA(VLOOKUP(CONCATENATE($D103&amp;$E103),Anciens!$A$3:$G$334,6,FALSE))=TRUE,"",IF(VLOOKUP(CONCATENATE($D103&amp;$E103),Anciens!$A$3:$G$334,6,FALSE)=0,"",VLOOKUP(CONCATENATE($D103&amp;$E103),Anciens!$A$3:$G$334,6,FALSE)))</f>
        <v/>
      </c>
      <c r="AJ103" s="142" t="str">
        <f>IF(ISNA(VLOOKUP(CONCATENATE($D103&amp;$E103),Anciens!$A$3:$G$334,7,FALSE))=TRUE,"",IF(VLOOKUP(CONCATENATE($D103&amp;$E103),Anciens!$A$3:$G$334,7,FALSE)=0,"",VLOOKUP(CONCATENATE($D103&amp;$E103),Anciens!$A$3:$G$334,7,FALSE)))</f>
        <v/>
      </c>
    </row>
    <row r="104" spans="1:36" ht="15" customHeight="1" x14ac:dyDescent="0.2">
      <c r="A104" s="12"/>
      <c r="B104" s="13"/>
      <c r="C104" s="14"/>
      <c r="D104" s="15"/>
      <c r="E104" s="16"/>
      <c r="F104" s="17">
        <f>VLOOKUP(CONCATENATE($D104&amp;$E104),Anciens!$A$3:$G$334,4,FALSE)</f>
        <v>0</v>
      </c>
      <c r="G104" s="30">
        <f t="shared" si="5"/>
        <v>0</v>
      </c>
      <c r="H104" s="10" t="s">
        <v>753</v>
      </c>
      <c r="I104" s="31">
        <f>IF(OR(H104="NON",H104=""),G104,IF(H104="Famille",MAX(0,G104-$N$362),IF(H104="Promotion",MAX(0,G104-$N$363),IF(H104="mi-saison",MAX(0,ROUNDDOWN(G104*(1-$N$364),0)),IF(H104="Apogei94",MAX(0,ROUNDDOWN(G104*(1-$N$365),0)))))))</f>
        <v>0</v>
      </c>
      <c r="J104" s="9"/>
      <c r="K104" s="32">
        <f t="shared" si="6"/>
        <v>0</v>
      </c>
      <c r="L104" s="33" t="str">
        <f t="shared" si="7"/>
        <v/>
      </c>
      <c r="M104" s="35"/>
      <c r="N104" s="36"/>
      <c r="O104" s="123"/>
      <c r="P104" s="120"/>
      <c r="Q104" s="37"/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8"/>
        <v/>
      </c>
      <c r="AE104" s="26"/>
      <c r="AF104" s="27"/>
      <c r="AG104" s="28"/>
      <c r="AH104" s="234" t="str">
        <f>IF(ISNA(VLOOKUP(CONCATENATE($D104&amp;$E104),Anciens!$A$3:$G$334,5,FALSE))=TRUE,"",IF(VLOOKUP(CONCATENATE($D104&amp;$E104),Anciens!$A$3:$G$334,5,FALSE)=0,"",VLOOKUP(CONCATENATE($D104&amp;$E104),Anciens!$A$3:$G$334,5,FALSE)))</f>
        <v/>
      </c>
      <c r="AI104" s="142" t="str">
        <f>IF(ISNA(VLOOKUP(CONCATENATE($D104&amp;$E104),Anciens!$A$3:$G$334,6,FALSE))=TRUE,"",IF(VLOOKUP(CONCATENATE($D104&amp;$E104),Anciens!$A$3:$G$334,6,FALSE)=0,"",VLOOKUP(CONCATENATE($D104&amp;$E104),Anciens!$A$3:$G$334,6,FALSE)))</f>
        <v/>
      </c>
      <c r="AJ104" s="142" t="str">
        <f>IF(ISNA(VLOOKUP(CONCATENATE($D104&amp;$E104),Anciens!$A$3:$G$334,7,FALSE))=TRUE,"",IF(VLOOKUP(CONCATENATE($D104&amp;$E104),Anciens!$A$3:$G$334,7,FALSE)=0,"",VLOOKUP(CONCATENATE($D104&amp;$E104),Anciens!$A$3:$G$334,7,FALSE)))</f>
        <v/>
      </c>
    </row>
    <row r="105" spans="1:36" ht="15" customHeight="1" x14ac:dyDescent="0.2">
      <c r="A105" s="12"/>
      <c r="B105" s="13"/>
      <c r="C105" s="14"/>
      <c r="D105" s="15"/>
      <c r="E105" s="16"/>
      <c r="F105" s="17">
        <f>VLOOKUP(CONCATENATE($D105&amp;$E105),Anciens!$A$3:$G$334,4,FALSE)</f>
        <v>0</v>
      </c>
      <c r="G105" s="30">
        <f t="shared" si="5"/>
        <v>0</v>
      </c>
      <c r="H105" s="10" t="s">
        <v>753</v>
      </c>
      <c r="I105" s="31">
        <f>IF(OR(H105="NON",H105=""),G105,IF(H105="Famille",MAX(0,G105-$N$362),IF(H105="Promotion",MAX(0,G105-$N$363),IF(H105="mi-saison",MAX(0,ROUNDDOWN(G105*(1-$N$364),0)),IF(H105="Apogei94",MAX(0,ROUNDDOWN(G105*(1-$N$365),0)))))))</f>
        <v>0</v>
      </c>
      <c r="J105" s="9"/>
      <c r="K105" s="32">
        <f t="shared" si="6"/>
        <v>0</v>
      </c>
      <c r="L105" s="33" t="str">
        <f t="shared" si="7"/>
        <v/>
      </c>
      <c r="M105" s="35"/>
      <c r="N105" s="36"/>
      <c r="O105" s="123"/>
      <c r="P105" s="120"/>
      <c r="Q105" s="37"/>
      <c r="R105" s="153"/>
      <c r="S105" s="154"/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8"/>
        <v/>
      </c>
      <c r="AE105" s="26"/>
      <c r="AF105" s="27"/>
      <c r="AG105" s="28"/>
      <c r="AH105" s="142" t="str">
        <f>IF(ISNA(VLOOKUP(CONCATENATE($D105&amp;$E105),Anciens!$A$3:$G$334,5,FALSE))=TRUE,"",IF(VLOOKUP(CONCATENATE($D105&amp;$E105),Anciens!$A$3:$G$334,5,FALSE)=0,"",VLOOKUP(CONCATENATE($D105&amp;$E105),Anciens!$A$3:$G$334,5,FALSE)))</f>
        <v/>
      </c>
      <c r="AI105" s="142" t="str">
        <f>IF(ISNA(VLOOKUP(CONCATENATE($D105&amp;$E105),Anciens!$A$3:$G$334,6,FALSE))=TRUE,"",IF(VLOOKUP(CONCATENATE($D105&amp;$E105),Anciens!$A$3:$G$334,6,FALSE)=0,"",VLOOKUP(CONCATENATE($D105&amp;$E105),Anciens!$A$3:$G$334,6,FALSE)))</f>
        <v/>
      </c>
      <c r="AJ105" s="142" t="str">
        <f>IF(ISNA(VLOOKUP(CONCATENATE($D105&amp;$E105),Anciens!$A$3:$G$334,7,FALSE))=TRUE,"",IF(VLOOKUP(CONCATENATE($D105&amp;$E105),Anciens!$A$3:$G$334,7,FALSE)=0,"",VLOOKUP(CONCATENATE($D105&amp;$E105),Anciens!$A$3:$G$334,7,FALSE)))</f>
        <v/>
      </c>
    </row>
    <row r="106" spans="1:36" ht="15" customHeight="1" x14ac:dyDescent="0.2">
      <c r="A106" s="12"/>
      <c r="B106" s="13"/>
      <c r="C106" s="14"/>
      <c r="D106" s="15"/>
      <c r="E106" s="16"/>
      <c r="F106" s="17">
        <f>VLOOKUP(CONCATENATE($D106&amp;$E106),Anciens!$A$3:$G$334,4,FALSE)</f>
        <v>0</v>
      </c>
      <c r="G106" s="30">
        <f t="shared" si="5"/>
        <v>0</v>
      </c>
      <c r="H106" s="10" t="s">
        <v>753</v>
      </c>
      <c r="I106" s="31">
        <f>IF(OR(H106="NON",H106=""),G106,IF(H106="Famille",MAX(0,G106-$N$362),IF(H106="Promotion",MAX(0,G106-$N$363),IF(H106="mi-saison",MAX(0,ROUNDDOWN(G106*(1-$N$364),0)),IF(H106="Apogei94",MAX(0,ROUNDDOWN(G106*(1-$N$365),0)))))))</f>
        <v>0</v>
      </c>
      <c r="J106" s="9"/>
      <c r="K106" s="32">
        <f t="shared" si="6"/>
        <v>0</v>
      </c>
      <c r="L106" s="33" t="str">
        <f t="shared" si="7"/>
        <v/>
      </c>
      <c r="M106" s="35"/>
      <c r="N106" s="36"/>
      <c r="O106" s="123"/>
      <c r="P106" s="120"/>
      <c r="Q106" s="37"/>
      <c r="R106" s="153"/>
      <c r="S106" s="154"/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8"/>
        <v/>
      </c>
      <c r="AE106" s="26"/>
      <c r="AF106" s="27"/>
      <c r="AG106" s="28"/>
      <c r="AH106" s="142" t="str">
        <f>IF(ISNA(VLOOKUP(CONCATENATE($D106&amp;$E106),Anciens!$A$3:$G$334,5,FALSE))=TRUE,"",IF(VLOOKUP(CONCATENATE($D106&amp;$E106),Anciens!$A$3:$G$334,5,FALSE)=0,"",VLOOKUP(CONCATENATE($D106&amp;$E106),Anciens!$A$3:$G$334,5,FALSE)))</f>
        <v/>
      </c>
      <c r="AI106" s="142" t="str">
        <f>IF(ISNA(VLOOKUP(CONCATENATE($D106&amp;$E106),Anciens!$A$3:$G$334,6,FALSE))=TRUE,"",IF(VLOOKUP(CONCATENATE($D106&amp;$E106),Anciens!$A$3:$G$334,6,FALSE)=0,"",VLOOKUP(CONCATENATE($D106&amp;$E106),Anciens!$A$3:$G$334,6,FALSE)))</f>
        <v/>
      </c>
      <c r="AJ106" s="142" t="str">
        <f>IF(ISNA(VLOOKUP(CONCATENATE($D106&amp;$E106),Anciens!$A$3:$G$334,7,FALSE))=TRUE,"",IF(VLOOKUP(CONCATENATE($D106&amp;$E106),Anciens!$A$3:$G$334,7,FALSE)=0,"",VLOOKUP(CONCATENATE($D106&amp;$E106),Anciens!$A$3:$G$334,7,FALSE)))</f>
        <v/>
      </c>
    </row>
    <row r="107" spans="1:36" ht="15" customHeight="1" x14ac:dyDescent="0.2">
      <c r="A107" s="12"/>
      <c r="B107" s="13"/>
      <c r="C107" s="14"/>
      <c r="D107" s="15"/>
      <c r="E107" s="16"/>
      <c r="F107" s="17">
        <f>VLOOKUP(CONCATENATE($D107&amp;$E107),Anciens!$A$3:$G$334,4,FALSE)</f>
        <v>0</v>
      </c>
      <c r="G107" s="30">
        <f t="shared" si="5"/>
        <v>0</v>
      </c>
      <c r="H107" s="10" t="s">
        <v>753</v>
      </c>
      <c r="I107" s="31">
        <f>IF(OR(H107="NON",H107=""),G107,IF(H107="Famille",MAX(0,G107-$N$362),IF(H107="Promotion",MAX(0,G107-$N$363),IF(H107="mi-saison",MAX(0,ROUNDDOWN(G107*(1-$N$364),0)),IF(H107="Apogei94",MAX(0,ROUNDDOWN(G107*(1-$N$365),0)))))))</f>
        <v>0</v>
      </c>
      <c r="J107" s="9"/>
      <c r="K107" s="32">
        <f t="shared" si="6"/>
        <v>0</v>
      </c>
      <c r="L107" s="33" t="str">
        <f t="shared" si="7"/>
        <v/>
      </c>
      <c r="M107" s="35"/>
      <c r="N107" s="36"/>
      <c r="O107" s="123"/>
      <c r="P107" s="120"/>
      <c r="Q107" s="37"/>
      <c r="R107" s="153"/>
      <c r="S107" s="154"/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8"/>
        <v/>
      </c>
      <c r="AE107" s="26"/>
      <c r="AF107" s="27"/>
      <c r="AG107" s="28"/>
      <c r="AH107" s="142" t="str">
        <f>IF(ISNA(VLOOKUP(CONCATENATE($D107&amp;$E107),Anciens!$A$3:$G$334,5,FALSE))=TRUE,"",IF(VLOOKUP(CONCATENATE($D107&amp;$E107),Anciens!$A$3:$G$334,5,FALSE)=0,"",VLOOKUP(CONCATENATE($D107&amp;$E107),Anciens!$A$3:$G$334,5,FALSE)))</f>
        <v/>
      </c>
      <c r="AI107" s="142" t="str">
        <f>IF(ISNA(VLOOKUP(CONCATENATE($D107&amp;$E107),Anciens!$A$3:$G$334,6,FALSE))=TRUE,"",IF(VLOOKUP(CONCATENATE($D107&amp;$E107),Anciens!$A$3:$G$334,6,FALSE)=0,"",VLOOKUP(CONCATENATE($D107&amp;$E107),Anciens!$A$3:$G$334,6,FALSE)))</f>
        <v/>
      </c>
      <c r="AJ107" s="142" t="str">
        <f>IF(ISNA(VLOOKUP(CONCATENATE($D107&amp;$E107),Anciens!$A$3:$G$334,7,FALSE))=TRUE,"",IF(VLOOKUP(CONCATENATE($D107&amp;$E107),Anciens!$A$3:$G$334,7,FALSE)=0,"",VLOOKUP(CONCATENATE($D107&amp;$E107),Anciens!$A$3:$G$334,7,FALSE)))</f>
        <v/>
      </c>
    </row>
    <row r="108" spans="1:36" ht="15" customHeight="1" x14ac:dyDescent="0.2">
      <c r="A108" s="12"/>
      <c r="B108" s="13"/>
      <c r="C108" s="14"/>
      <c r="D108" s="15"/>
      <c r="E108" s="16"/>
      <c r="F108" s="17">
        <f>VLOOKUP(CONCATENATE($D108&amp;$E108),Anciens!$A$3:$G$334,4,FALSE)</f>
        <v>0</v>
      </c>
      <c r="G108" s="30">
        <f t="shared" si="5"/>
        <v>0</v>
      </c>
      <c r="H108" s="10" t="s">
        <v>753</v>
      </c>
      <c r="I108" s="31">
        <f>IF(OR(H108="NON",H108=""),G108,IF(H108="Famille",MAX(0,G108-$N$362),IF(H108="Promotion",MAX(0,G108-$N$363),IF(H108="mi-saison",MAX(0,ROUNDDOWN(G108*(1-$N$364),0)),IF(H108="Apogei94",MAX(0,ROUNDDOWN(G108*(1-$N$365),0)))))))</f>
        <v>0</v>
      </c>
      <c r="J108" s="9"/>
      <c r="K108" s="32">
        <f t="shared" si="6"/>
        <v>0</v>
      </c>
      <c r="L108" s="33" t="str">
        <f t="shared" si="7"/>
        <v/>
      </c>
      <c r="M108" s="35"/>
      <c r="N108" s="36"/>
      <c r="O108" s="123"/>
      <c r="P108" s="120"/>
      <c r="Q108" s="37"/>
      <c r="R108" s="153"/>
      <c r="S108" s="154"/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8"/>
        <v/>
      </c>
      <c r="AE108" s="26"/>
      <c r="AF108" s="27"/>
      <c r="AG108" s="28"/>
      <c r="AH108" s="142" t="str">
        <f>IF(ISNA(VLOOKUP(CONCATENATE($D108&amp;$E108),Anciens!$A$3:$G$334,5,FALSE))=TRUE,"",IF(VLOOKUP(CONCATENATE($D108&amp;$E108),Anciens!$A$3:$G$334,5,FALSE)=0,"",VLOOKUP(CONCATENATE($D108&amp;$E108),Anciens!$A$3:$G$334,5,FALSE)))</f>
        <v/>
      </c>
      <c r="AI108" s="142" t="str">
        <f>IF(ISNA(VLOOKUP(CONCATENATE($D108&amp;$E108),Anciens!$A$3:$G$334,6,FALSE))=TRUE,"",IF(VLOOKUP(CONCATENATE($D108&amp;$E108),Anciens!$A$3:$G$334,6,FALSE)=0,"",VLOOKUP(CONCATENATE($D108&amp;$E108),Anciens!$A$3:$G$334,6,FALSE)))</f>
        <v/>
      </c>
      <c r="AJ108" s="142" t="str">
        <f>IF(ISNA(VLOOKUP(CONCATENATE($D108&amp;$E108),Anciens!$A$3:$G$334,7,FALSE))=TRUE,"",IF(VLOOKUP(CONCATENATE($D108&amp;$E108),Anciens!$A$3:$G$334,7,FALSE)=0,"",VLOOKUP(CONCATENATE($D108&amp;$E108),Anciens!$A$3:$G$334,7,FALSE)))</f>
        <v/>
      </c>
    </row>
    <row r="109" spans="1:36" s="3" customFormat="1" ht="15" customHeight="1" x14ac:dyDescent="0.2">
      <c r="A109" s="12"/>
      <c r="B109" s="13"/>
      <c r="C109" s="14"/>
      <c r="D109" s="15"/>
      <c r="E109" s="16"/>
      <c r="F109" s="17">
        <f>VLOOKUP(CONCATENATE($D109&amp;$E109),Anciens!$A$3:$G$334,4,FALSE)</f>
        <v>0</v>
      </c>
      <c r="G109" s="30">
        <f t="shared" si="5"/>
        <v>0</v>
      </c>
      <c r="H109" s="10" t="s">
        <v>753</v>
      </c>
      <c r="I109" s="31">
        <f>IF(OR(H109="NON",H109=""),G109,IF(H109="Famille",MAX(0,G109-$N$362),IF(H109="Promotion",MAX(0,G109-$N$363),IF(H109="mi-saison",MAX(0,ROUNDDOWN(G109*(1-$N$364),0)),IF(H109="Apogei94",MAX(0,ROUNDDOWN(G109*(1-$N$365),0)))))))</f>
        <v>0</v>
      </c>
      <c r="J109" s="9"/>
      <c r="K109" s="32">
        <f t="shared" si="6"/>
        <v>0</v>
      </c>
      <c r="L109" s="33" t="str">
        <f t="shared" si="7"/>
        <v/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8"/>
        <v/>
      </c>
      <c r="AE109" s="26"/>
      <c r="AF109" s="27"/>
      <c r="AG109" s="28"/>
      <c r="AH109" s="142" t="str">
        <f>IF(ISNA(VLOOKUP(CONCATENATE($D109&amp;$E109),Anciens!$A$3:$G$334,5,FALSE))=TRUE,"",IF(VLOOKUP(CONCATENATE($D109&amp;$E109),Anciens!$A$3:$G$334,5,FALSE)=0,"",VLOOKUP(CONCATENATE($D109&amp;$E109),Anciens!$A$3:$G$334,5,FALSE)))</f>
        <v/>
      </c>
      <c r="AI109" s="142" t="str">
        <f>IF(ISNA(VLOOKUP(CONCATENATE($D109&amp;$E109),Anciens!$A$3:$G$334,6,FALSE))=TRUE,"",IF(VLOOKUP(CONCATENATE($D109&amp;$E109),Anciens!$A$3:$G$334,6,FALSE)=0,"",VLOOKUP(CONCATENATE($D109&amp;$E109),Anciens!$A$3:$G$334,6,FALSE)))</f>
        <v/>
      </c>
      <c r="AJ109" s="142" t="str">
        <f>IF(ISNA(VLOOKUP(CONCATENATE($D109&amp;$E109),Anciens!$A$3:$G$334,7,FALSE))=TRUE,"",IF(VLOOKUP(CONCATENATE($D109&amp;$E109),Anciens!$A$3:$G$334,7,FALSE)=0,"",VLOOKUP(CONCATENATE($D109&amp;$E109),Anciens!$A$3:$G$334,7,FALSE)))</f>
        <v/>
      </c>
    </row>
    <row r="110" spans="1:36" s="3" customFormat="1" ht="15" customHeight="1" x14ac:dyDescent="0.2">
      <c r="A110" s="12"/>
      <c r="B110" s="13"/>
      <c r="C110" s="14"/>
      <c r="D110" s="15"/>
      <c r="E110" s="16"/>
      <c r="F110" s="17">
        <f>VLOOKUP(CONCATENATE($D110&amp;$E110),Anciens!$A$3:$G$334,4,FALSE)</f>
        <v>0</v>
      </c>
      <c r="G110" s="30">
        <f t="shared" si="5"/>
        <v>0</v>
      </c>
      <c r="H110" s="10" t="s">
        <v>753</v>
      </c>
      <c r="I110" s="31">
        <f>IF(OR(H110="NON",H110=""),G110,IF(H110="Famille",MAX(0,G110-$N$362),IF(H110="Promotion",MAX(0,G110-$N$363),IF(H110="mi-saison",MAX(0,ROUNDDOWN(G110*(1-$N$364),0)),IF(H110="Apogei94",MAX(0,ROUNDDOWN(G110*(1-$N$365),0)))))))</f>
        <v>0</v>
      </c>
      <c r="J110" s="9"/>
      <c r="K110" s="32">
        <f t="shared" si="6"/>
        <v>0</v>
      </c>
      <c r="L110" s="33" t="str">
        <f t="shared" si="7"/>
        <v/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8"/>
        <v/>
      </c>
      <c r="AE110" s="26"/>
      <c r="AF110" s="27"/>
      <c r="AG110" s="28"/>
      <c r="AH110" s="142" t="str">
        <f>IF(ISNA(VLOOKUP(CONCATENATE($D110&amp;$E110),Anciens!$A$3:$G$334,5,FALSE))=TRUE,"",IF(VLOOKUP(CONCATENATE($D110&amp;$E110),Anciens!$A$3:$G$334,5,FALSE)=0,"",VLOOKUP(CONCATENATE($D110&amp;$E110),Anciens!$A$3:$G$334,5,FALSE)))</f>
        <v/>
      </c>
      <c r="AI110" s="142" t="str">
        <f>IF(ISNA(VLOOKUP(CONCATENATE($D110&amp;$E110),Anciens!$A$3:$G$334,6,FALSE))=TRUE,"",IF(VLOOKUP(CONCATENATE($D110&amp;$E110),Anciens!$A$3:$G$334,6,FALSE)=0,"",VLOOKUP(CONCATENATE($D110&amp;$E110),Anciens!$A$3:$G$334,6,FALSE)))</f>
        <v/>
      </c>
      <c r="AJ110" s="142" t="str">
        <f>IF(ISNA(VLOOKUP(CONCATENATE($D110&amp;$E110),Anciens!$A$3:$G$334,7,FALSE))=TRUE,"",IF(VLOOKUP(CONCATENATE($D110&amp;$E110),Anciens!$A$3:$G$334,7,FALSE)=0,"",VLOOKUP(CONCATENATE($D110&amp;$E110),Anciens!$A$3:$G$334,7,FALSE)))</f>
        <v/>
      </c>
    </row>
    <row r="111" spans="1:36" s="3" customFormat="1" ht="15" customHeight="1" x14ac:dyDescent="0.2">
      <c r="A111" s="12"/>
      <c r="B111" s="13"/>
      <c r="C111" s="14"/>
      <c r="D111" s="15"/>
      <c r="E111" s="16"/>
      <c r="F111" s="17">
        <f>VLOOKUP(CONCATENATE($D111&amp;$E111),Anciens!$A$3:$G$334,4,FALSE)</f>
        <v>0</v>
      </c>
      <c r="G111" s="30">
        <f t="shared" si="5"/>
        <v>0</v>
      </c>
      <c r="H111" s="10" t="s">
        <v>753</v>
      </c>
      <c r="I111" s="31">
        <f>IF(OR(H111="NON",H111=""),G111,IF(H111="Famille",MAX(0,G111-$N$362),IF(H111="Promotion",MAX(0,G111-$N$363),IF(H111="mi-saison",MAX(0,ROUNDDOWN(G111*(1-$N$364),0)),IF(H111="Apogei94",MAX(0,ROUNDDOWN(G111*(1-$N$365),0)))))))</f>
        <v>0</v>
      </c>
      <c r="J111" s="9"/>
      <c r="K111" s="32">
        <f t="shared" si="6"/>
        <v>0</v>
      </c>
      <c r="L111" s="33" t="str">
        <f t="shared" si="7"/>
        <v/>
      </c>
      <c r="M111" s="35"/>
      <c r="N111" s="36"/>
      <c r="O111" s="123"/>
      <c r="P111" s="120"/>
      <c r="Q111" s="37"/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8"/>
        <v/>
      </c>
      <c r="AE111" s="26"/>
      <c r="AF111" s="27"/>
      <c r="AG111" s="28"/>
      <c r="AH111" s="142" t="str">
        <f>IF(ISNA(VLOOKUP(CONCATENATE($D111&amp;$E111),Anciens!$A$3:$G$334,5,FALSE))=TRUE,"",IF(VLOOKUP(CONCATENATE($D111&amp;$E111),Anciens!$A$3:$G$334,5,FALSE)=0,"",VLOOKUP(CONCATENATE($D111&amp;$E111),Anciens!$A$3:$G$334,5,FALSE)))</f>
        <v/>
      </c>
      <c r="AI111" s="142" t="str">
        <f>IF(ISNA(VLOOKUP(CONCATENATE($D111&amp;$E111),Anciens!$A$3:$G$334,6,FALSE))=TRUE,"",IF(VLOOKUP(CONCATENATE($D111&amp;$E111),Anciens!$A$3:$G$334,6,FALSE)=0,"",VLOOKUP(CONCATENATE($D111&amp;$E111),Anciens!$A$3:$G$334,6,FALSE)))</f>
        <v/>
      </c>
      <c r="AJ111" s="142" t="str">
        <f>IF(ISNA(VLOOKUP(CONCATENATE($D111&amp;$E111),Anciens!$A$3:$G$334,7,FALSE))=TRUE,"",IF(VLOOKUP(CONCATENATE($D111&amp;$E111),Anciens!$A$3:$G$334,7,FALSE)=0,"",VLOOKUP(CONCATENATE($D111&amp;$E111),Anciens!$A$3:$G$334,7,FALSE)))</f>
        <v/>
      </c>
    </row>
    <row r="112" spans="1:36" s="3" customFormat="1" ht="15" customHeight="1" x14ac:dyDescent="0.2">
      <c r="A112" s="12"/>
      <c r="B112" s="13"/>
      <c r="C112" s="14"/>
      <c r="D112" s="15"/>
      <c r="E112" s="16"/>
      <c r="F112" s="17">
        <f>VLOOKUP(CONCATENATE($D112&amp;$E112),Anciens!$A$3:$G$334,4,FALSE)</f>
        <v>0</v>
      </c>
      <c r="G112" s="30">
        <f t="shared" si="5"/>
        <v>0</v>
      </c>
      <c r="H112" s="10" t="s">
        <v>753</v>
      </c>
      <c r="I112" s="31">
        <f>IF(OR(H112="NON",H112=""),G112,IF(H112="Famille",MAX(0,G112-$N$362),IF(H112="Promotion",MAX(0,G112-$N$363),IF(H112="mi-saison",MAX(0,ROUNDDOWN(G112*(1-$N$364),0)),IF(H112="Apogei94",MAX(0,ROUNDDOWN(G112*(1-$N$365),0)))))))</f>
        <v>0</v>
      </c>
      <c r="J112" s="9"/>
      <c r="K112" s="32">
        <f t="shared" si="6"/>
        <v>0</v>
      </c>
      <c r="L112" s="33" t="str">
        <f t="shared" si="7"/>
        <v/>
      </c>
      <c r="M112" s="35"/>
      <c r="N112" s="36"/>
      <c r="O112" s="123"/>
      <c r="P112" s="120"/>
      <c r="Q112" s="37"/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8"/>
        <v/>
      </c>
      <c r="AE112" s="26"/>
      <c r="AF112" s="27"/>
      <c r="AG112" s="28"/>
      <c r="AH112" s="142" t="str">
        <f>IF(ISNA(VLOOKUP(CONCATENATE($D112&amp;$E112),Anciens!$A$3:$G$334,5,FALSE))=TRUE,"",IF(VLOOKUP(CONCATENATE($D112&amp;$E112),Anciens!$A$3:$G$334,5,FALSE)=0,"",VLOOKUP(CONCATENATE($D112&amp;$E112),Anciens!$A$3:$G$334,5,FALSE)))</f>
        <v/>
      </c>
      <c r="AI112" s="142" t="str">
        <f>IF(ISNA(VLOOKUP(CONCATENATE($D112&amp;$E112),Anciens!$A$3:$G$334,6,FALSE))=TRUE,"",IF(VLOOKUP(CONCATENATE($D112&amp;$E112),Anciens!$A$3:$G$334,6,FALSE)=0,"",VLOOKUP(CONCATENATE($D112&amp;$E112),Anciens!$A$3:$G$334,6,FALSE)))</f>
        <v/>
      </c>
      <c r="AJ112" s="142" t="str">
        <f>IF(ISNA(VLOOKUP(CONCATENATE($D112&amp;$E112),Anciens!$A$3:$G$334,7,FALSE))=TRUE,"",IF(VLOOKUP(CONCATENATE($D112&amp;$E112),Anciens!$A$3:$G$334,7,FALSE)=0,"",VLOOKUP(CONCATENATE($D112&amp;$E112),Anciens!$A$3:$G$334,7,FALSE)))</f>
        <v/>
      </c>
    </row>
    <row r="113" spans="1:36" s="3" customFormat="1" ht="15" customHeight="1" x14ac:dyDescent="0.2">
      <c r="A113" s="12"/>
      <c r="B113" s="13"/>
      <c r="C113" s="14"/>
      <c r="D113" s="15"/>
      <c r="E113" s="16"/>
      <c r="F113" s="17">
        <f>VLOOKUP(CONCATENATE($D113&amp;$E113),Anciens!$A$3:$G$334,4,FALSE)</f>
        <v>0</v>
      </c>
      <c r="G113" s="30">
        <f t="shared" si="5"/>
        <v>0</v>
      </c>
      <c r="H113" s="10" t="s">
        <v>753</v>
      </c>
      <c r="I113" s="31">
        <f>IF(OR(H113="NON",H113=""),G113,IF(H113="Famille",MAX(0,G113-$N$362),IF(H113="Promotion",MAX(0,G113-$N$363),IF(H113="mi-saison",MAX(0,ROUNDDOWN(G113*(1-$N$364),0)),IF(H113="Apogei94",MAX(0,ROUNDDOWN(G113*(1-$N$365),0)))))))</f>
        <v>0</v>
      </c>
      <c r="J113" s="9"/>
      <c r="K113" s="32">
        <f t="shared" si="6"/>
        <v>0</v>
      </c>
      <c r="L113" s="33" t="str">
        <f t="shared" si="7"/>
        <v/>
      </c>
      <c r="M113" s="35"/>
      <c r="N113" s="36"/>
      <c r="O113" s="123"/>
      <c r="P113" s="120"/>
      <c r="Q113" s="37"/>
      <c r="R113" s="153"/>
      <c r="S113" s="154"/>
      <c r="T113" s="155"/>
      <c r="U113" s="156"/>
      <c r="V113" s="157"/>
      <c r="W113" s="189"/>
      <c r="X113" s="190"/>
      <c r="Y113" s="191"/>
      <c r="Z113" s="192"/>
      <c r="AA113" s="187"/>
      <c r="AB113" s="24"/>
      <c r="AC113" s="25"/>
      <c r="AD113" s="34" t="str">
        <f t="shared" si="8"/>
        <v/>
      </c>
      <c r="AE113" s="26"/>
      <c r="AF113" s="27"/>
      <c r="AG113" s="28"/>
      <c r="AH113" s="142" t="str">
        <f>IF(ISNA(VLOOKUP(CONCATENATE($D113&amp;$E113),Anciens!$A$3:$G$334,5,FALSE))=TRUE,"",IF(VLOOKUP(CONCATENATE($D113&amp;$E113),Anciens!$A$3:$G$334,5,FALSE)=0,"",VLOOKUP(CONCATENATE($D113&amp;$E113),Anciens!$A$3:$G$334,5,FALSE)))</f>
        <v/>
      </c>
      <c r="AI113" s="142" t="str">
        <f>IF(ISNA(VLOOKUP(CONCATENATE($D113&amp;$E113),Anciens!$A$3:$G$334,6,FALSE))=TRUE,"",IF(VLOOKUP(CONCATENATE($D113&amp;$E113),Anciens!$A$3:$G$334,6,FALSE)=0,"",VLOOKUP(CONCATENATE($D113&amp;$E113),Anciens!$A$3:$G$334,6,FALSE)))</f>
        <v/>
      </c>
      <c r="AJ113" s="142" t="str">
        <f>IF(ISNA(VLOOKUP(CONCATENATE($D113&amp;$E113),Anciens!$A$3:$G$334,7,FALSE))=TRUE,"",IF(VLOOKUP(CONCATENATE($D113&amp;$E113),Anciens!$A$3:$G$334,7,FALSE)=0,"",VLOOKUP(CONCATENATE($D113&amp;$E113),Anciens!$A$3:$G$334,7,FALSE)))</f>
        <v/>
      </c>
    </row>
    <row r="114" spans="1:36" ht="15" customHeight="1" x14ac:dyDescent="0.2">
      <c r="A114" s="12"/>
      <c r="B114" s="13"/>
      <c r="C114" s="14"/>
      <c r="D114" s="15"/>
      <c r="E114" s="16"/>
      <c r="F114" s="17">
        <f>VLOOKUP(CONCATENATE($D114&amp;$E114),Anciens!$A$3:$G$334,4,FALSE)</f>
        <v>0</v>
      </c>
      <c r="G114" s="30">
        <f t="shared" si="5"/>
        <v>0</v>
      </c>
      <c r="H114" s="10" t="s">
        <v>753</v>
      </c>
      <c r="I114" s="31">
        <f>IF(OR(H114="NON",H114=""),G114,IF(H114="Famille",MAX(0,G114-$N$362),IF(H114="Promotion",MAX(0,G114-$N$363),IF(H114="mi-saison",MAX(0,ROUNDDOWN(G114*(1-$N$364),0)),IF(H114="Apogei94",MAX(0,ROUNDDOWN(G114*(1-$N$365),0)))))))</f>
        <v>0</v>
      </c>
      <c r="J114" s="9"/>
      <c r="K114" s="32">
        <f t="shared" si="6"/>
        <v>0</v>
      </c>
      <c r="L114" s="33" t="str">
        <f t="shared" si="7"/>
        <v/>
      </c>
      <c r="M114" s="35"/>
      <c r="N114" s="36"/>
      <c r="O114" s="123"/>
      <c r="P114" s="120"/>
      <c r="Q114" s="37"/>
      <c r="R114" s="153"/>
      <c r="S114" s="154"/>
      <c r="T114" s="155"/>
      <c r="U114" s="156"/>
      <c r="V114" s="157"/>
      <c r="W114" s="183"/>
      <c r="X114" s="184"/>
      <c r="Y114" s="185"/>
      <c r="Z114" s="186"/>
      <c r="AA114" s="187"/>
      <c r="AB114" s="24"/>
      <c r="AC114" s="25"/>
      <c r="AD114" s="34" t="str">
        <f t="shared" si="8"/>
        <v/>
      </c>
      <c r="AE114" s="26"/>
      <c r="AF114" s="27"/>
      <c r="AG114" s="28"/>
      <c r="AH114" s="142" t="str">
        <f>IF(ISNA(VLOOKUP(CONCATENATE($D114&amp;$E114),Anciens!$A$3:$G$334,5,FALSE))=TRUE,"",IF(VLOOKUP(CONCATENATE($D114&amp;$E114),Anciens!$A$3:$G$334,5,FALSE)=0,"",VLOOKUP(CONCATENATE($D114&amp;$E114),Anciens!$A$3:$G$334,5,FALSE)))</f>
        <v/>
      </c>
      <c r="AI114" s="142" t="str">
        <f>IF(ISNA(VLOOKUP(CONCATENATE($D114&amp;$E114),Anciens!$A$3:$G$334,6,FALSE))=TRUE,"",IF(VLOOKUP(CONCATENATE($D114&amp;$E114),Anciens!$A$3:$G$334,6,FALSE)=0,"",VLOOKUP(CONCATENATE($D114&amp;$E114),Anciens!$A$3:$G$334,6,FALSE)))</f>
        <v/>
      </c>
      <c r="AJ114" s="142" t="str">
        <f>IF(ISNA(VLOOKUP(CONCATENATE($D114&amp;$E114),Anciens!$A$3:$G$334,7,FALSE))=TRUE,"",IF(VLOOKUP(CONCATENATE($D114&amp;$E114),Anciens!$A$3:$G$334,7,FALSE)=0,"",VLOOKUP(CONCATENATE($D114&amp;$E114),Anciens!$A$3:$G$334,7,FALSE)))</f>
        <v/>
      </c>
    </row>
    <row r="115" spans="1:36" ht="15" customHeight="1" x14ac:dyDescent="0.2">
      <c r="A115" s="12"/>
      <c r="B115" s="13"/>
      <c r="C115" s="14"/>
      <c r="D115" s="15"/>
      <c r="E115" s="16"/>
      <c r="F115" s="17">
        <f>VLOOKUP(CONCATENATE($D115&amp;$E115),Anciens!$A$3:$G$334,4,FALSE)</f>
        <v>0</v>
      </c>
      <c r="G115" s="30">
        <f t="shared" si="5"/>
        <v>0</v>
      </c>
      <c r="H115" s="10" t="s">
        <v>753</v>
      </c>
      <c r="I115" s="31">
        <f>IF(OR(H115="NON",H115=""),G115,IF(H115="Famille",MAX(0,G115-$N$362),IF(H115="Promotion",MAX(0,G115-$N$363),IF(H115="mi-saison",MAX(0,ROUNDDOWN(G115*(1-$N$364),0)),IF(H115="Apogei94",MAX(0,ROUNDDOWN(G115*(1-$N$365),0)))))))</f>
        <v>0</v>
      </c>
      <c r="J115" s="9"/>
      <c r="K115" s="32">
        <f t="shared" si="6"/>
        <v>0</v>
      </c>
      <c r="L115" s="33" t="str">
        <f t="shared" si="7"/>
        <v/>
      </c>
      <c r="M115" s="35"/>
      <c r="N115" s="36"/>
      <c r="O115" s="123"/>
      <c r="P115" s="120"/>
      <c r="Q115" s="37"/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8"/>
        <v/>
      </c>
      <c r="AE115" s="26"/>
      <c r="AF115" s="27"/>
      <c r="AG115" s="28"/>
      <c r="AH115" s="142" t="str">
        <f>IF(ISNA(VLOOKUP(CONCATENATE($D115&amp;$E115),Anciens!$A$3:$G$334,5,FALSE))=TRUE,"",IF(VLOOKUP(CONCATENATE($D115&amp;$E115),Anciens!$A$3:$G$334,5,FALSE)=0,"",VLOOKUP(CONCATENATE($D115&amp;$E115),Anciens!$A$3:$G$334,5,FALSE)))</f>
        <v/>
      </c>
      <c r="AI115" s="142" t="str">
        <f>IF(ISNA(VLOOKUP(CONCATENATE($D115&amp;$E115),Anciens!$A$3:$G$334,6,FALSE))=TRUE,"",IF(VLOOKUP(CONCATENATE($D115&amp;$E115),Anciens!$A$3:$G$334,6,FALSE)=0,"",VLOOKUP(CONCATENATE($D115&amp;$E115),Anciens!$A$3:$G$334,6,FALSE)))</f>
        <v/>
      </c>
      <c r="AJ115" s="142" t="str">
        <f>IF(ISNA(VLOOKUP(CONCATENATE($D115&amp;$E115),Anciens!$A$3:$G$334,7,FALSE))=TRUE,"",IF(VLOOKUP(CONCATENATE($D115&amp;$E115),Anciens!$A$3:$G$334,7,FALSE)=0,"",VLOOKUP(CONCATENATE($D115&amp;$E115),Anciens!$A$3:$G$334,7,FALSE)))</f>
        <v/>
      </c>
    </row>
    <row r="116" spans="1:36" ht="15" customHeight="1" x14ac:dyDescent="0.2">
      <c r="A116" s="12"/>
      <c r="B116" s="13"/>
      <c r="C116" s="14"/>
      <c r="D116" s="15"/>
      <c r="E116" s="16"/>
      <c r="F116" s="17">
        <f>VLOOKUP(CONCATENATE($D116&amp;$E116),Anciens!$A$3:$G$334,4,FALSE)</f>
        <v>0</v>
      </c>
      <c r="G116" s="30">
        <f t="shared" si="5"/>
        <v>0</v>
      </c>
      <c r="H116" s="10" t="s">
        <v>753</v>
      </c>
      <c r="I116" s="31">
        <f>IF(OR(H116="NON",H116=""),G116,IF(H116="Famille",MAX(0,G116-$N$362),IF(H116="Promotion",MAX(0,G116-$N$363),IF(H116="mi-saison",MAX(0,ROUNDDOWN(G116*(1-$N$364),0)),IF(H116="Apogei94",MAX(0,ROUNDDOWN(G116*(1-$N$365),0)))))))</f>
        <v>0</v>
      </c>
      <c r="J116" s="9"/>
      <c r="K116" s="32">
        <f t="shared" si="6"/>
        <v>0</v>
      </c>
      <c r="L116" s="33" t="str">
        <f t="shared" si="7"/>
        <v/>
      </c>
      <c r="M116" s="35"/>
      <c r="N116" s="36"/>
      <c r="O116" s="123"/>
      <c r="P116" s="120"/>
      <c r="Q116" s="37"/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8"/>
        <v/>
      </c>
      <c r="AE116" s="26"/>
      <c r="AF116" s="27"/>
      <c r="AG116" s="28"/>
      <c r="AH116" s="142" t="str">
        <f>IF(ISNA(VLOOKUP(CONCATENATE($D116&amp;$E116),Anciens!$A$3:$G$334,5,FALSE))=TRUE,"",IF(VLOOKUP(CONCATENATE($D116&amp;$E116),Anciens!$A$3:$G$334,5,FALSE)=0,"",VLOOKUP(CONCATENATE($D116&amp;$E116),Anciens!$A$3:$G$334,5,FALSE)))</f>
        <v/>
      </c>
      <c r="AI116" s="142" t="str">
        <f>IF(ISNA(VLOOKUP(CONCATENATE($D116&amp;$E116),Anciens!$A$3:$G$334,6,FALSE))=TRUE,"",IF(VLOOKUP(CONCATENATE($D116&amp;$E116),Anciens!$A$3:$G$334,6,FALSE)=0,"",VLOOKUP(CONCATENATE($D116&amp;$E116),Anciens!$A$3:$G$334,6,FALSE)))</f>
        <v/>
      </c>
      <c r="AJ116" s="142" t="str">
        <f>IF(ISNA(VLOOKUP(CONCATENATE($D116&amp;$E116),Anciens!$A$3:$G$334,7,FALSE))=TRUE,"",IF(VLOOKUP(CONCATENATE($D116&amp;$E116),Anciens!$A$3:$G$334,7,FALSE)=0,"",VLOOKUP(CONCATENATE($D116&amp;$E116),Anciens!$A$3:$G$334,7,FALSE)))</f>
        <v/>
      </c>
    </row>
    <row r="117" spans="1:36" s="3" customFormat="1" ht="15" customHeight="1" x14ac:dyDescent="0.2">
      <c r="A117" s="12"/>
      <c r="B117" s="13"/>
      <c r="C117" s="14"/>
      <c r="D117" s="15"/>
      <c r="E117" s="16"/>
      <c r="F117" s="17">
        <f>VLOOKUP(CONCATENATE($D117&amp;$E117),Anciens!$A$3:$G$334,4,FALSE)</f>
        <v>0</v>
      </c>
      <c r="G117" s="30">
        <f t="shared" si="5"/>
        <v>0</v>
      </c>
      <c r="H117" s="10" t="s">
        <v>753</v>
      </c>
      <c r="I117" s="31">
        <f>IF(OR(H117="NON",H117=""),G117,IF(H117="Famille",MAX(0,G117-$N$362),IF(H117="Promotion",MAX(0,G117-$N$363),IF(H117="mi-saison",MAX(0,ROUNDDOWN(G117*(1-$N$364),0)),IF(H117="Apogei94",MAX(0,ROUNDDOWN(G117*(1-$N$365),0)))))))</f>
        <v>0</v>
      </c>
      <c r="J117" s="9"/>
      <c r="K117" s="32">
        <f t="shared" si="6"/>
        <v>0</v>
      </c>
      <c r="L117" s="33" t="str">
        <f t="shared" si="7"/>
        <v/>
      </c>
      <c r="M117" s="35"/>
      <c r="N117" s="36"/>
      <c r="O117" s="209"/>
      <c r="P117" s="120"/>
      <c r="Q117" s="37"/>
      <c r="R117" s="153"/>
      <c r="S117" s="210"/>
      <c r="T117" s="211"/>
      <c r="U117" s="156"/>
      <c r="V117" s="157"/>
      <c r="W117" s="183"/>
      <c r="X117" s="184"/>
      <c r="Y117" s="185"/>
      <c r="Z117" s="186"/>
      <c r="AA117" s="187"/>
      <c r="AB117" s="24"/>
      <c r="AC117" s="25"/>
      <c r="AD117" s="34" t="str">
        <f t="shared" si="8"/>
        <v/>
      </c>
      <c r="AE117" s="26"/>
      <c r="AF117" s="27"/>
      <c r="AG117" s="28"/>
      <c r="AH117" s="142" t="str">
        <f>IF(ISNA(VLOOKUP(CONCATENATE($D117&amp;$E117),Anciens!$A$3:$G$334,5,FALSE))=TRUE,"",IF(VLOOKUP(CONCATENATE($D117&amp;$E117),Anciens!$A$3:$G$334,5,FALSE)=0,"",VLOOKUP(CONCATENATE($D117&amp;$E117),Anciens!$A$3:$G$334,5,FALSE)))</f>
        <v/>
      </c>
      <c r="AI117" s="142" t="str">
        <f>IF(ISNA(VLOOKUP(CONCATENATE($D117&amp;$E117),Anciens!$A$3:$G$334,6,FALSE))=TRUE,"",IF(VLOOKUP(CONCATENATE($D117&amp;$E117),Anciens!$A$3:$G$334,6,FALSE)=0,"",VLOOKUP(CONCATENATE($D117&amp;$E117),Anciens!$A$3:$G$334,6,FALSE)))</f>
        <v/>
      </c>
      <c r="AJ117" s="142" t="str">
        <f>IF(ISNA(VLOOKUP(CONCATENATE($D117&amp;$E117),Anciens!$A$3:$G$334,7,FALSE))=TRUE,"",IF(VLOOKUP(CONCATENATE($D117&amp;$E117),Anciens!$A$3:$G$334,7,FALSE)=0,"",VLOOKUP(CONCATENATE($D117&amp;$E117),Anciens!$A$3:$G$334,7,FALSE)))</f>
        <v/>
      </c>
    </row>
    <row r="118" spans="1:36" s="3" customFormat="1" ht="15" customHeight="1" x14ac:dyDescent="0.2">
      <c r="A118" s="12"/>
      <c r="B118" s="13"/>
      <c r="C118" s="14"/>
      <c r="D118" s="15"/>
      <c r="E118" s="16"/>
      <c r="F118" s="17">
        <f>VLOOKUP(CONCATENATE($D118&amp;$E118),Anciens!$A$3:$G$334,4,FALSE)</f>
        <v>0</v>
      </c>
      <c r="G118" s="30">
        <f t="shared" si="5"/>
        <v>0</v>
      </c>
      <c r="H118" s="10" t="s">
        <v>753</v>
      </c>
      <c r="I118" s="31">
        <f>IF(OR(H118="NON",H118=""),G118,IF(H118="Famille",MAX(0,G118-$N$362),IF(H118="Promotion",MAX(0,G118-$N$363),IF(H118="mi-saison",MAX(0,ROUNDDOWN(G118*(1-$N$364),0)),IF(H118="Apogei94",MAX(0,ROUNDDOWN(G118*(1-$N$365),0)))))))</f>
        <v>0</v>
      </c>
      <c r="J118" s="9"/>
      <c r="K118" s="32">
        <f t="shared" si="6"/>
        <v>0</v>
      </c>
      <c r="L118" s="33" t="str">
        <f t="shared" si="7"/>
        <v/>
      </c>
      <c r="M118" s="35"/>
      <c r="N118" s="36"/>
      <c r="O118" s="123"/>
      <c r="P118" s="120"/>
      <c r="Q118" s="37"/>
      <c r="R118" s="153"/>
      <c r="S118" s="154"/>
      <c r="T118" s="155"/>
      <c r="U118" s="156"/>
      <c r="V118" s="157"/>
      <c r="W118" s="183"/>
      <c r="X118" s="184"/>
      <c r="Y118" s="185"/>
      <c r="Z118" s="186"/>
      <c r="AA118" s="187"/>
      <c r="AB118" s="24"/>
      <c r="AC118" s="25"/>
      <c r="AD118" s="34" t="str">
        <f t="shared" si="8"/>
        <v/>
      </c>
      <c r="AE118" s="26"/>
      <c r="AF118" s="27"/>
      <c r="AG118" s="28"/>
      <c r="AH118" s="142" t="str">
        <f>IF(ISNA(VLOOKUP(CONCATENATE($D118&amp;$E118),Anciens!$A$3:$G$334,5,FALSE))=TRUE,"",IF(VLOOKUP(CONCATENATE($D118&amp;$E118),Anciens!$A$3:$G$334,5,FALSE)=0,"",VLOOKUP(CONCATENATE($D118&amp;$E118),Anciens!$A$3:$G$334,5,FALSE)))</f>
        <v/>
      </c>
      <c r="AI118" s="142" t="str">
        <f>IF(ISNA(VLOOKUP(CONCATENATE($D118&amp;$E118),Anciens!$A$3:$G$334,6,FALSE))=TRUE,"",IF(VLOOKUP(CONCATENATE($D118&amp;$E118),Anciens!$A$3:$G$334,6,FALSE)=0,"",VLOOKUP(CONCATENATE($D118&amp;$E118),Anciens!$A$3:$G$334,6,FALSE)))</f>
        <v/>
      </c>
      <c r="AJ118" s="142" t="str">
        <f>IF(ISNA(VLOOKUP(CONCATENATE($D118&amp;$E118),Anciens!$A$3:$G$334,7,FALSE))=TRUE,"",IF(VLOOKUP(CONCATENATE($D118&amp;$E118),Anciens!$A$3:$G$334,7,FALSE)=0,"",VLOOKUP(CONCATENATE($D118&amp;$E118),Anciens!$A$3:$G$334,7,FALSE)))</f>
        <v/>
      </c>
    </row>
    <row r="119" spans="1:36" s="3" customFormat="1" ht="15" customHeight="1" x14ac:dyDescent="0.2">
      <c r="A119" s="12"/>
      <c r="B119" s="13"/>
      <c r="C119" s="14"/>
      <c r="D119" s="15"/>
      <c r="E119" s="16"/>
      <c r="F119" s="17">
        <f>VLOOKUP(CONCATENATE($D119&amp;$E119),Anciens!$A$3:$G$334,4,FALSE)</f>
        <v>0</v>
      </c>
      <c r="G119" s="30">
        <f t="shared" si="5"/>
        <v>0</v>
      </c>
      <c r="H119" s="10" t="s">
        <v>753</v>
      </c>
      <c r="I119" s="31">
        <f>IF(OR(H119="NON",H119=""),G119,IF(H119="Famille",MAX(0,G119-$N$362),IF(H119="Promotion",MAX(0,G119-$N$363),IF(H119="mi-saison",MAX(0,ROUNDDOWN(G119*(1-$N$364),0)),IF(H119="Apogei94",MAX(0,ROUNDDOWN(G119*(1-$N$365),0)))))))</f>
        <v>0</v>
      </c>
      <c r="J119" s="9"/>
      <c r="K119" s="32">
        <f t="shared" si="6"/>
        <v>0</v>
      </c>
      <c r="L119" s="33" t="str">
        <f t="shared" si="7"/>
        <v/>
      </c>
      <c r="M119" s="35"/>
      <c r="N119" s="36"/>
      <c r="O119" s="123"/>
      <c r="P119" s="120"/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8"/>
        <v/>
      </c>
      <c r="AE119" s="26"/>
      <c r="AF119" s="27"/>
      <c r="AG119" s="28"/>
      <c r="AH119" s="142" t="str">
        <f>IF(ISNA(VLOOKUP(CONCATENATE($D119&amp;$E119),Anciens!$A$3:$G$334,5,FALSE))=TRUE,"",IF(VLOOKUP(CONCATENATE($D119&amp;$E119),Anciens!$A$3:$G$334,5,FALSE)=0,"",VLOOKUP(CONCATENATE($D119&amp;$E119),Anciens!$A$3:$G$334,5,FALSE)))</f>
        <v/>
      </c>
      <c r="AI119" s="142" t="str">
        <f>IF(ISNA(VLOOKUP(CONCATENATE($D119&amp;$E119),Anciens!$A$3:$G$334,6,FALSE))=TRUE,"",IF(VLOOKUP(CONCATENATE($D119&amp;$E119),Anciens!$A$3:$G$334,6,FALSE)=0,"",VLOOKUP(CONCATENATE($D119&amp;$E119),Anciens!$A$3:$G$334,6,FALSE)))</f>
        <v/>
      </c>
      <c r="AJ119" s="142" t="str">
        <f>IF(ISNA(VLOOKUP(CONCATENATE($D119&amp;$E119),Anciens!$A$3:$G$334,7,FALSE))=TRUE,"",IF(VLOOKUP(CONCATENATE($D119&amp;$E119),Anciens!$A$3:$G$334,7,FALSE)=0,"",VLOOKUP(CONCATENATE($D119&amp;$E119),Anciens!$A$3:$G$334,7,FALSE)))</f>
        <v/>
      </c>
    </row>
    <row r="120" spans="1:36" ht="15" customHeight="1" x14ac:dyDescent="0.2">
      <c r="A120" s="12"/>
      <c r="B120" s="13"/>
      <c r="C120" s="14"/>
      <c r="D120" s="15"/>
      <c r="E120" s="16"/>
      <c r="F120" s="17">
        <f>VLOOKUP(CONCATENATE($D120&amp;$E120),Anciens!$A$3:$G$334,4,FALSE)</f>
        <v>0</v>
      </c>
      <c r="G120" s="30">
        <f t="shared" si="5"/>
        <v>0</v>
      </c>
      <c r="H120" s="10" t="s">
        <v>753</v>
      </c>
      <c r="I120" s="31">
        <f>IF(OR(H120="NON",H120=""),G120,IF(H120="Famille",MAX(0,G120-$N$362),IF(H120="Promotion",MAX(0,G120-$N$363),IF(H120="mi-saison",MAX(0,ROUNDDOWN(G120*(1-$N$364),0)),IF(H120="Apogei94",MAX(0,ROUNDDOWN(G120*(1-$N$365),0)))))))</f>
        <v>0</v>
      </c>
      <c r="J120" s="9"/>
      <c r="K120" s="32">
        <f t="shared" si="6"/>
        <v>0</v>
      </c>
      <c r="L120" s="33" t="str">
        <f t="shared" si="7"/>
        <v/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8"/>
        <v/>
      </c>
      <c r="AE120" s="26"/>
      <c r="AF120" s="27"/>
      <c r="AG120" s="28"/>
      <c r="AH120" s="142" t="str">
        <f>IF(ISNA(VLOOKUP(CONCATENATE($D120&amp;$E120),Anciens!$A$3:$G$334,5,FALSE))=TRUE,"",IF(VLOOKUP(CONCATENATE($D120&amp;$E120),Anciens!$A$3:$G$334,5,FALSE)=0,"",VLOOKUP(CONCATENATE($D120&amp;$E120),Anciens!$A$3:$G$334,5,FALSE)))</f>
        <v/>
      </c>
      <c r="AI120" s="142" t="str">
        <f>IF(ISNA(VLOOKUP(CONCATENATE($D120&amp;$E120),Anciens!$A$3:$G$334,6,FALSE))=TRUE,"",IF(VLOOKUP(CONCATENATE($D120&amp;$E120),Anciens!$A$3:$G$334,6,FALSE)=0,"",VLOOKUP(CONCATENATE($D120&amp;$E120),Anciens!$A$3:$G$334,6,FALSE)))</f>
        <v/>
      </c>
      <c r="AJ120" s="142" t="str">
        <f>IF(ISNA(VLOOKUP(CONCATENATE($D120&amp;$E120),Anciens!$A$3:$G$334,7,FALSE))=TRUE,"",IF(VLOOKUP(CONCATENATE($D120&amp;$E120),Anciens!$A$3:$G$334,7,FALSE)=0,"",VLOOKUP(CONCATENATE($D120&amp;$E120),Anciens!$A$3:$G$334,7,FALSE)))</f>
        <v/>
      </c>
    </row>
    <row r="121" spans="1:36" s="3" customFormat="1" ht="15" customHeight="1" x14ac:dyDescent="0.2">
      <c r="A121" s="12"/>
      <c r="B121" s="13"/>
      <c r="C121" s="14"/>
      <c r="D121" s="15"/>
      <c r="E121" s="16"/>
      <c r="F121" s="17">
        <f>VLOOKUP(CONCATENATE($D121&amp;$E121),Anciens!$A$3:$G$334,4,FALSE)</f>
        <v>0</v>
      </c>
      <c r="G121" s="30">
        <f t="shared" si="5"/>
        <v>0</v>
      </c>
      <c r="H121" s="10" t="s">
        <v>753</v>
      </c>
      <c r="I121" s="31">
        <f>IF(OR(H121="NON",H121=""),G121,IF(H121="Famille",MAX(0,G121-$N$362),IF(H121="Promotion",MAX(0,G121-$N$363),IF(H121="mi-saison",MAX(0,ROUNDDOWN(G121*(1-$N$364),0)),IF(H121="Apogei94",MAX(0,ROUNDDOWN(G121*(1-$N$365),0)))))))</f>
        <v>0</v>
      </c>
      <c r="J121" s="9"/>
      <c r="K121" s="32">
        <f t="shared" si="6"/>
        <v>0</v>
      </c>
      <c r="L121" s="33" t="str">
        <f t="shared" si="7"/>
        <v/>
      </c>
      <c r="M121" s="35"/>
      <c r="N121" s="36"/>
      <c r="O121" s="123"/>
      <c r="P121" s="120"/>
      <c r="Q121" s="37"/>
      <c r="R121" s="153"/>
      <c r="S121" s="154"/>
      <c r="T121" s="155"/>
      <c r="U121" s="156"/>
      <c r="V121" s="157"/>
      <c r="W121" s="183"/>
      <c r="X121" s="184"/>
      <c r="Y121" s="185"/>
      <c r="Z121" s="186"/>
      <c r="AA121" s="187"/>
      <c r="AB121" s="24"/>
      <c r="AC121" s="25"/>
      <c r="AD121" s="34" t="str">
        <f t="shared" si="8"/>
        <v/>
      </c>
      <c r="AE121" s="26"/>
      <c r="AF121" s="27"/>
      <c r="AG121" s="28"/>
      <c r="AH121" s="142" t="str">
        <f>IF(ISNA(VLOOKUP(CONCATENATE($D121&amp;$E121),Anciens!$A$3:$G$334,5,FALSE))=TRUE,"",IF(VLOOKUP(CONCATENATE($D121&amp;$E121),Anciens!$A$3:$G$334,5,FALSE)=0,"",VLOOKUP(CONCATENATE($D121&amp;$E121),Anciens!$A$3:$G$334,5,FALSE)))</f>
        <v/>
      </c>
      <c r="AI121" s="142" t="str">
        <f>IF(ISNA(VLOOKUP(CONCATENATE($D121&amp;$E121),Anciens!$A$3:$G$334,6,FALSE))=TRUE,"",IF(VLOOKUP(CONCATENATE($D121&amp;$E121),Anciens!$A$3:$G$334,6,FALSE)=0,"",VLOOKUP(CONCATENATE($D121&amp;$E121),Anciens!$A$3:$G$334,6,FALSE)))</f>
        <v/>
      </c>
      <c r="AJ121" s="142" t="str">
        <f>IF(ISNA(VLOOKUP(CONCATENATE($D121&amp;$E121),Anciens!$A$3:$G$334,7,FALSE))=TRUE,"",IF(VLOOKUP(CONCATENATE($D121&amp;$E121),Anciens!$A$3:$G$334,7,FALSE)=0,"",VLOOKUP(CONCATENATE($D121&amp;$E121),Anciens!$A$3:$G$334,7,FALSE)))</f>
        <v/>
      </c>
    </row>
    <row r="122" spans="1:36" s="3" customFormat="1" ht="15" customHeight="1" x14ac:dyDescent="0.2">
      <c r="A122" s="12"/>
      <c r="B122" s="13"/>
      <c r="C122" s="14"/>
      <c r="D122" s="15"/>
      <c r="E122" s="16"/>
      <c r="F122" s="17">
        <f>VLOOKUP(CONCATENATE($D122&amp;$E122),Anciens!$A$3:$G$334,4,FALSE)</f>
        <v>0</v>
      </c>
      <c r="G122" s="30">
        <f t="shared" si="5"/>
        <v>0</v>
      </c>
      <c r="H122" s="10" t="s">
        <v>753</v>
      </c>
      <c r="I122" s="31">
        <f>IF(OR(H122="NON",H122=""),G122,IF(H122="Famille",MAX(0,G122-$N$362),IF(H122="Promotion",MAX(0,G122-$N$363),IF(H122="mi-saison",MAX(0,ROUNDDOWN(G122*(1-$N$364),0)),IF(H122="Apogei94",MAX(0,ROUNDDOWN(G122*(1-$N$365),0)))))))</f>
        <v>0</v>
      </c>
      <c r="J122" s="9"/>
      <c r="K122" s="32">
        <f t="shared" si="6"/>
        <v>0</v>
      </c>
      <c r="L122" s="33" t="str">
        <f t="shared" si="7"/>
        <v/>
      </c>
      <c r="M122" s="35"/>
      <c r="N122" s="36"/>
      <c r="O122" s="123"/>
      <c r="P122" s="120"/>
      <c r="Q122" s="37"/>
      <c r="R122" s="153"/>
      <c r="S122" s="154"/>
      <c r="T122" s="155"/>
      <c r="U122" s="156"/>
      <c r="V122" s="157"/>
      <c r="W122" s="183"/>
      <c r="X122" s="184"/>
      <c r="Y122" s="185"/>
      <c r="Z122" s="186"/>
      <c r="AA122" s="187"/>
      <c r="AB122" s="24"/>
      <c r="AC122" s="25"/>
      <c r="AD122" s="34" t="str">
        <f t="shared" si="8"/>
        <v/>
      </c>
      <c r="AE122" s="26"/>
      <c r="AF122" s="27"/>
      <c r="AG122" s="28"/>
      <c r="AH122" s="142" t="str">
        <f>IF(ISNA(VLOOKUP(CONCATENATE($D122&amp;$E122),Anciens!$A$3:$G$334,5,FALSE))=TRUE,"",IF(VLOOKUP(CONCATENATE($D122&amp;$E122),Anciens!$A$3:$G$334,5,FALSE)=0,"",VLOOKUP(CONCATENATE($D122&amp;$E122),Anciens!$A$3:$G$334,5,FALSE)))</f>
        <v/>
      </c>
      <c r="AI122" s="142" t="str">
        <f>IF(ISNA(VLOOKUP(CONCATENATE($D122&amp;$E122),Anciens!$A$3:$G$334,6,FALSE))=TRUE,"",IF(VLOOKUP(CONCATENATE($D122&amp;$E122),Anciens!$A$3:$G$334,6,FALSE)=0,"",VLOOKUP(CONCATENATE($D122&amp;$E122),Anciens!$A$3:$G$334,6,FALSE)))</f>
        <v/>
      </c>
      <c r="AJ122" s="142" t="str">
        <f>IF(ISNA(VLOOKUP(CONCATENATE($D122&amp;$E122),Anciens!$A$3:$G$334,7,FALSE))=TRUE,"",IF(VLOOKUP(CONCATENATE($D122&amp;$E122),Anciens!$A$3:$G$334,7,FALSE)=0,"",VLOOKUP(CONCATENATE($D122&amp;$E122),Anciens!$A$3:$G$334,7,FALSE)))</f>
        <v/>
      </c>
    </row>
    <row r="123" spans="1:36" s="3" customFormat="1" ht="15" customHeight="1" x14ac:dyDescent="0.2">
      <c r="A123" s="12"/>
      <c r="B123" s="13"/>
      <c r="C123" s="14"/>
      <c r="D123" s="15"/>
      <c r="E123" s="16"/>
      <c r="F123" s="17">
        <f>VLOOKUP(CONCATENATE($D123&amp;$E123),Anciens!$A$3:$G$334,4,FALSE)</f>
        <v>0</v>
      </c>
      <c r="G123" s="30">
        <f t="shared" si="5"/>
        <v>0</v>
      </c>
      <c r="H123" s="10" t="s">
        <v>753</v>
      </c>
      <c r="I123" s="31">
        <f>IF(OR(H123="NON",H123=""),G123,IF(H123="Famille",MAX(0,G123-$N$362),IF(H123="Promotion",MAX(0,G123-$N$363),IF(H123="mi-saison",MAX(0,ROUNDDOWN(G123*(1-$N$364),0)),IF(H123="Apogei94",MAX(0,ROUNDDOWN(G123*(1-$N$365),0)))))))</f>
        <v>0</v>
      </c>
      <c r="J123" s="9"/>
      <c r="K123" s="32">
        <f t="shared" si="6"/>
        <v>0</v>
      </c>
      <c r="L123" s="33" t="str">
        <f t="shared" si="7"/>
        <v/>
      </c>
      <c r="M123" s="35"/>
      <c r="N123" s="36"/>
      <c r="O123" s="123"/>
      <c r="P123" s="120"/>
      <c r="Q123" s="37"/>
      <c r="R123" s="153"/>
      <c r="S123" s="154"/>
      <c r="T123" s="155"/>
      <c r="U123" s="156"/>
      <c r="V123" s="157"/>
      <c r="W123" s="183"/>
      <c r="X123" s="184"/>
      <c r="Y123" s="185"/>
      <c r="Z123" s="186"/>
      <c r="AA123" s="187"/>
      <c r="AB123" s="24"/>
      <c r="AC123" s="25"/>
      <c r="AD123" s="34" t="str">
        <f t="shared" si="8"/>
        <v/>
      </c>
      <c r="AE123" s="26"/>
      <c r="AF123" s="27"/>
      <c r="AG123" s="28"/>
      <c r="AH123" s="142" t="str">
        <f>IF(ISNA(VLOOKUP(CONCATENATE($D123&amp;$E123),Anciens!$A$3:$G$334,5,FALSE))=TRUE,"",IF(VLOOKUP(CONCATENATE($D123&amp;$E123),Anciens!$A$3:$G$334,5,FALSE)=0,"",VLOOKUP(CONCATENATE($D123&amp;$E123),Anciens!$A$3:$G$334,5,FALSE)))</f>
        <v/>
      </c>
      <c r="AI123" s="142" t="str">
        <f>IF(ISNA(VLOOKUP(CONCATENATE($D123&amp;$E123),Anciens!$A$3:$G$334,6,FALSE))=TRUE,"",IF(VLOOKUP(CONCATENATE($D123&amp;$E123),Anciens!$A$3:$G$334,6,FALSE)=0,"",VLOOKUP(CONCATENATE($D123&amp;$E123),Anciens!$A$3:$G$334,6,FALSE)))</f>
        <v/>
      </c>
      <c r="AJ123" s="142" t="str">
        <f>IF(ISNA(VLOOKUP(CONCATENATE($D123&amp;$E123),Anciens!$A$3:$G$334,7,FALSE))=TRUE,"",IF(VLOOKUP(CONCATENATE($D123&amp;$E123),Anciens!$A$3:$G$334,7,FALSE)=0,"",VLOOKUP(CONCATENATE($D123&amp;$E123),Anciens!$A$3:$G$334,7,FALSE)))</f>
        <v/>
      </c>
    </row>
    <row r="124" spans="1:36" ht="15" customHeight="1" x14ac:dyDescent="0.2">
      <c r="A124" s="12"/>
      <c r="B124" s="13"/>
      <c r="C124" s="14"/>
      <c r="D124" s="15"/>
      <c r="E124" s="16"/>
      <c r="F124" s="17">
        <f>VLOOKUP(CONCATENATE($D124&amp;$E124),Anciens!$A$3:$G$334,4,FALSE)</f>
        <v>0</v>
      </c>
      <c r="G124" s="30">
        <f t="shared" si="5"/>
        <v>0</v>
      </c>
      <c r="H124" s="10" t="s">
        <v>753</v>
      </c>
      <c r="I124" s="31">
        <f>IF(OR(H124="NON",H124=""),G124,IF(H124="Famille",MAX(0,G124-$N$362),IF(H124="Promotion",MAX(0,G124-$N$363),IF(H124="mi-saison",MAX(0,ROUNDDOWN(G124*(1-$N$364),0)),IF(H124="Apogei94",MAX(0,ROUNDDOWN(G124*(1-$N$365),0)))))))</f>
        <v>0</v>
      </c>
      <c r="J124" s="9"/>
      <c r="K124" s="32">
        <f t="shared" si="6"/>
        <v>0</v>
      </c>
      <c r="L124" s="33" t="str">
        <f t="shared" si="7"/>
        <v/>
      </c>
      <c r="M124" s="35"/>
      <c r="N124" s="36"/>
      <c r="O124" s="123"/>
      <c r="P124" s="120"/>
      <c r="Q124" s="37"/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8"/>
        <v/>
      </c>
      <c r="AE124" s="26"/>
      <c r="AF124" s="27"/>
      <c r="AG124" s="28"/>
      <c r="AH124" s="142" t="str">
        <f>IF(ISNA(VLOOKUP(CONCATENATE($D124&amp;$E124),Anciens!$A$3:$G$334,5,FALSE))=TRUE,"",IF(VLOOKUP(CONCATENATE($D124&amp;$E124),Anciens!$A$3:$G$334,5,FALSE)=0,"",VLOOKUP(CONCATENATE($D124&amp;$E124),Anciens!$A$3:$G$334,5,FALSE)))</f>
        <v/>
      </c>
      <c r="AI124" s="142" t="str">
        <f>IF(ISNA(VLOOKUP(CONCATENATE($D124&amp;$E124),Anciens!$A$3:$G$334,6,FALSE))=TRUE,"",IF(VLOOKUP(CONCATENATE($D124&amp;$E124),Anciens!$A$3:$G$334,6,FALSE)=0,"",VLOOKUP(CONCATENATE($D124&amp;$E124),Anciens!$A$3:$G$334,6,FALSE)))</f>
        <v/>
      </c>
      <c r="AJ124" s="142" t="str">
        <f>IF(ISNA(VLOOKUP(CONCATENATE($D124&amp;$E124),Anciens!$A$3:$G$334,7,FALSE))=TRUE,"",IF(VLOOKUP(CONCATENATE($D124&amp;$E124),Anciens!$A$3:$G$334,7,FALSE)=0,"",VLOOKUP(CONCATENATE($D124&amp;$E124),Anciens!$A$3:$G$334,7,FALSE)))</f>
        <v/>
      </c>
    </row>
    <row r="125" spans="1:36" ht="15" customHeight="1" x14ac:dyDescent="0.2">
      <c r="A125" s="12"/>
      <c r="B125" s="13"/>
      <c r="C125" s="14"/>
      <c r="D125" s="15"/>
      <c r="E125" s="16"/>
      <c r="F125" s="17">
        <f>VLOOKUP(CONCATENATE($D125&amp;$E125),Anciens!$A$3:$G$334,4,FALSE)</f>
        <v>0</v>
      </c>
      <c r="G125" s="30">
        <f t="shared" si="5"/>
        <v>0</v>
      </c>
      <c r="H125" s="10" t="s">
        <v>753</v>
      </c>
      <c r="I125" s="31">
        <f>IF(OR(H125="NON",H125=""),G125,IF(H125="Famille",MAX(0,G125-$N$362),IF(H125="Promotion",MAX(0,G125-$N$363),IF(H125="mi-saison",MAX(0,ROUNDDOWN(G125*(1-$N$364),0)),IF(H125="Apogei94",MAX(0,ROUNDDOWN(G125*(1-$N$365),0)))))))</f>
        <v>0</v>
      </c>
      <c r="J125" s="9"/>
      <c r="K125" s="32">
        <f t="shared" si="6"/>
        <v>0</v>
      </c>
      <c r="L125" s="33" t="str">
        <f t="shared" si="7"/>
        <v/>
      </c>
      <c r="M125" s="35"/>
      <c r="N125" s="36"/>
      <c r="O125" s="123"/>
      <c r="P125" s="120"/>
      <c r="Q125" s="37"/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8"/>
        <v/>
      </c>
      <c r="AE125" s="26"/>
      <c r="AF125" s="27"/>
      <c r="AG125" s="28"/>
      <c r="AH125" s="142" t="str">
        <f>IF(ISNA(VLOOKUP(CONCATENATE($D125&amp;$E125),Anciens!$A$3:$G$334,5,FALSE))=TRUE,"",IF(VLOOKUP(CONCATENATE($D125&amp;$E125),Anciens!$A$3:$G$334,5,FALSE)=0,"",VLOOKUP(CONCATENATE($D125&amp;$E125),Anciens!$A$3:$G$334,5,FALSE)))</f>
        <v/>
      </c>
      <c r="AI125" s="142" t="str">
        <f>IF(ISNA(VLOOKUP(CONCATENATE($D125&amp;$E125),Anciens!$A$3:$G$334,6,FALSE))=TRUE,"",IF(VLOOKUP(CONCATENATE($D125&amp;$E125),Anciens!$A$3:$G$334,6,FALSE)=0,"",VLOOKUP(CONCATENATE($D125&amp;$E125),Anciens!$A$3:$G$334,6,FALSE)))</f>
        <v/>
      </c>
      <c r="AJ125" s="142" t="str">
        <f>IF(ISNA(VLOOKUP(CONCATENATE($D125&amp;$E125),Anciens!$A$3:$G$334,7,FALSE))=TRUE,"",IF(VLOOKUP(CONCATENATE($D125&amp;$E125),Anciens!$A$3:$G$334,7,FALSE)=0,"",VLOOKUP(CONCATENATE($D125&amp;$E125),Anciens!$A$3:$G$334,7,FALSE)))</f>
        <v/>
      </c>
    </row>
    <row r="126" spans="1:36" ht="15" customHeight="1" x14ac:dyDescent="0.2">
      <c r="A126" s="12"/>
      <c r="B126" s="13"/>
      <c r="C126" s="14"/>
      <c r="D126" s="15"/>
      <c r="E126" s="16"/>
      <c r="F126" s="17">
        <f>VLOOKUP(CONCATENATE($D126&amp;$E126),Anciens!$A$3:$G$334,4,FALSE)</f>
        <v>0</v>
      </c>
      <c r="G126" s="30">
        <f t="shared" si="5"/>
        <v>0</v>
      </c>
      <c r="H126" s="10" t="s">
        <v>753</v>
      </c>
      <c r="I126" s="31">
        <f>IF(OR(H126="NON",H126=""),G126,IF(H126="Famille",MAX(0,G126-$N$362),IF(H126="Promotion",MAX(0,G126-$N$363),IF(H126="mi-saison",MAX(0,ROUNDDOWN(G126*(1-$N$364),0)),IF(H126="Apogei94",MAX(0,ROUNDDOWN(G126*(1-$N$365),0)))))))</f>
        <v>0</v>
      </c>
      <c r="J126" s="9"/>
      <c r="K126" s="32">
        <f t="shared" si="6"/>
        <v>0</v>
      </c>
      <c r="L126" s="33" t="str">
        <f t="shared" si="7"/>
        <v/>
      </c>
      <c r="M126" s="35"/>
      <c r="N126" s="36"/>
      <c r="O126" s="123"/>
      <c r="P126" s="120"/>
      <c r="Q126" s="37"/>
      <c r="R126" s="153"/>
      <c r="S126" s="154"/>
      <c r="T126" s="155"/>
      <c r="U126" s="156"/>
      <c r="V126" s="157"/>
      <c r="W126" s="183"/>
      <c r="X126" s="184"/>
      <c r="Y126" s="185"/>
      <c r="Z126" s="186"/>
      <c r="AA126" s="187"/>
      <c r="AB126" s="24"/>
      <c r="AC126" s="25"/>
      <c r="AD126" s="34" t="str">
        <f t="shared" si="8"/>
        <v/>
      </c>
      <c r="AE126" s="26"/>
      <c r="AF126" s="27"/>
      <c r="AG126" s="28"/>
      <c r="AH126" s="142" t="str">
        <f>IF(ISNA(VLOOKUP(CONCATENATE($D126&amp;$E126),Anciens!$A$3:$G$334,5,FALSE))=TRUE,"",IF(VLOOKUP(CONCATENATE($D126&amp;$E126),Anciens!$A$3:$G$334,5,FALSE)=0,"",VLOOKUP(CONCATENATE($D126&amp;$E126),Anciens!$A$3:$G$334,5,FALSE)))</f>
        <v/>
      </c>
      <c r="AI126" s="142" t="str">
        <f>IF(ISNA(VLOOKUP(CONCATENATE($D126&amp;$E126),Anciens!$A$3:$G$334,6,FALSE))=TRUE,"",IF(VLOOKUP(CONCATENATE($D126&amp;$E126),Anciens!$A$3:$G$334,6,FALSE)=0,"",VLOOKUP(CONCATENATE($D126&amp;$E126),Anciens!$A$3:$G$334,6,FALSE)))</f>
        <v/>
      </c>
      <c r="AJ126" s="142" t="str">
        <f>IF(ISNA(VLOOKUP(CONCATENATE($D126&amp;$E126),Anciens!$A$3:$G$334,7,FALSE))=TRUE,"",IF(VLOOKUP(CONCATENATE($D126&amp;$E126),Anciens!$A$3:$G$334,7,FALSE)=0,"",VLOOKUP(CONCATENATE($D126&amp;$E126),Anciens!$A$3:$G$334,7,FALSE)))</f>
        <v/>
      </c>
    </row>
    <row r="127" spans="1:36" ht="15" customHeight="1" x14ac:dyDescent="0.2">
      <c r="A127" s="12"/>
      <c r="B127" s="13"/>
      <c r="C127" s="14"/>
      <c r="D127" s="15"/>
      <c r="E127" s="16"/>
      <c r="F127" s="17">
        <f>VLOOKUP(CONCATENATE($D127&amp;$E127),Anciens!$A$3:$G$334,4,FALSE)</f>
        <v>0</v>
      </c>
      <c r="G127" s="30">
        <f t="shared" si="5"/>
        <v>0</v>
      </c>
      <c r="H127" s="10" t="s">
        <v>753</v>
      </c>
      <c r="I127" s="31">
        <f>IF(OR(H127="NON",H127=""),G127,IF(H127="Famille",MAX(0,G127-$N$362),IF(H127="Promotion",MAX(0,G127-$N$363),IF(H127="mi-saison",MAX(0,ROUNDDOWN(G127*(1-$N$364),0)),IF(H127="Apogei94",MAX(0,ROUNDDOWN(G127*(1-$N$365),0)))))))</f>
        <v>0</v>
      </c>
      <c r="J127" s="9"/>
      <c r="K127" s="32">
        <f t="shared" si="6"/>
        <v>0</v>
      </c>
      <c r="L127" s="33" t="str">
        <f t="shared" si="7"/>
        <v/>
      </c>
      <c r="M127" s="35"/>
      <c r="N127" s="36"/>
      <c r="O127" s="123"/>
      <c r="P127" s="120"/>
      <c r="Q127" s="37"/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8"/>
        <v/>
      </c>
      <c r="AE127" s="26"/>
      <c r="AF127" s="27"/>
      <c r="AG127" s="28"/>
      <c r="AH127" s="142" t="str">
        <f>IF(ISNA(VLOOKUP(CONCATENATE($D127&amp;$E127),Anciens!$A$3:$G$334,5,FALSE))=TRUE,"",IF(VLOOKUP(CONCATENATE($D127&amp;$E127),Anciens!$A$3:$G$334,5,FALSE)=0,"",VLOOKUP(CONCATENATE($D127&amp;$E127),Anciens!$A$3:$G$334,5,FALSE)))</f>
        <v/>
      </c>
      <c r="AI127" s="142" t="str">
        <f>IF(ISNA(VLOOKUP(CONCATENATE($D127&amp;$E127),Anciens!$A$3:$G$334,6,FALSE))=TRUE,"",IF(VLOOKUP(CONCATENATE($D127&amp;$E127),Anciens!$A$3:$G$334,6,FALSE)=0,"",VLOOKUP(CONCATENATE($D127&amp;$E127),Anciens!$A$3:$G$334,6,FALSE)))</f>
        <v/>
      </c>
      <c r="AJ127" s="142" t="str">
        <f>IF(ISNA(VLOOKUP(CONCATENATE($D127&amp;$E127),Anciens!$A$3:$G$334,7,FALSE))=TRUE,"",IF(VLOOKUP(CONCATENATE($D127&amp;$E127),Anciens!$A$3:$G$334,7,FALSE)=0,"",VLOOKUP(CONCATENATE($D127&amp;$E127),Anciens!$A$3:$G$334,7,FALSE)))</f>
        <v/>
      </c>
    </row>
    <row r="128" spans="1:36" ht="15" customHeight="1" x14ac:dyDescent="0.2">
      <c r="A128" s="12"/>
      <c r="B128" s="13"/>
      <c r="C128" s="14"/>
      <c r="D128" s="15"/>
      <c r="E128" s="16"/>
      <c r="F128" s="17">
        <f>VLOOKUP(CONCATENATE($D128&amp;$E128),Anciens!$A$3:$G$334,4,FALSE)</f>
        <v>0</v>
      </c>
      <c r="G128" s="30">
        <f t="shared" si="5"/>
        <v>0</v>
      </c>
      <c r="H128" s="10" t="s">
        <v>753</v>
      </c>
      <c r="I128" s="31">
        <f>IF(OR(H128="NON",H128=""),G128,IF(H128="Famille",MAX(0,G128-$N$362),IF(H128="Promotion",MAX(0,G128-$N$363),IF(H128="mi-saison",MAX(0,ROUNDDOWN(G128*(1-$N$364),0)),IF(H128="Apogei94",MAX(0,ROUNDDOWN(G128*(1-$N$365),0)))))))</f>
        <v>0</v>
      </c>
      <c r="J128" s="9"/>
      <c r="K128" s="32">
        <f t="shared" si="6"/>
        <v>0</v>
      </c>
      <c r="L128" s="33" t="str">
        <f t="shared" si="7"/>
        <v/>
      </c>
      <c r="M128" s="35"/>
      <c r="N128" s="36"/>
      <c r="O128" s="123"/>
      <c r="P128" s="120"/>
      <c r="Q128" s="37"/>
      <c r="R128" s="153"/>
      <c r="S128" s="154"/>
      <c r="T128" s="155"/>
      <c r="U128" s="156"/>
      <c r="V128" s="157"/>
      <c r="W128" s="183"/>
      <c r="X128" s="184"/>
      <c r="Y128" s="185"/>
      <c r="Z128" s="186"/>
      <c r="AA128" s="187"/>
      <c r="AB128" s="24"/>
      <c r="AC128" s="25"/>
      <c r="AD128" s="34" t="str">
        <f t="shared" si="8"/>
        <v/>
      </c>
      <c r="AE128" s="26"/>
      <c r="AF128" s="27"/>
      <c r="AG128" s="28"/>
      <c r="AH128" s="142" t="str">
        <f>IF(ISNA(VLOOKUP(CONCATENATE($D128&amp;$E128),Anciens!$A$3:$G$334,5,FALSE))=TRUE,"",IF(VLOOKUP(CONCATENATE($D128&amp;$E128),Anciens!$A$3:$G$334,5,FALSE)=0,"",VLOOKUP(CONCATENATE($D128&amp;$E128),Anciens!$A$3:$G$334,5,FALSE)))</f>
        <v/>
      </c>
      <c r="AI128" s="142" t="str">
        <f>IF(ISNA(VLOOKUP(CONCATENATE($D128&amp;$E128),Anciens!$A$3:$G$334,6,FALSE))=TRUE,"",IF(VLOOKUP(CONCATENATE($D128&amp;$E128),Anciens!$A$3:$G$334,6,FALSE)=0,"",VLOOKUP(CONCATENATE($D128&amp;$E128),Anciens!$A$3:$G$334,6,FALSE)))</f>
        <v/>
      </c>
      <c r="AJ128" s="142" t="str">
        <f>IF(ISNA(VLOOKUP(CONCATENATE($D128&amp;$E128),Anciens!$A$3:$G$334,7,FALSE))=TRUE,"",IF(VLOOKUP(CONCATENATE($D128&amp;$E128),Anciens!$A$3:$G$334,7,FALSE)=0,"",VLOOKUP(CONCATENATE($D128&amp;$E128),Anciens!$A$3:$G$334,7,FALSE)))</f>
        <v/>
      </c>
    </row>
    <row r="129" spans="1:36" ht="15" customHeight="1" x14ac:dyDescent="0.2">
      <c r="A129" s="12"/>
      <c r="B129" s="13"/>
      <c r="C129" s="14"/>
      <c r="D129" s="15"/>
      <c r="E129" s="16"/>
      <c r="F129" s="17">
        <f>VLOOKUP(CONCATENATE($D129&amp;$E129),Anciens!$A$3:$G$334,4,FALSE)</f>
        <v>0</v>
      </c>
      <c r="G129" s="30">
        <f t="shared" si="5"/>
        <v>0</v>
      </c>
      <c r="H129" s="10" t="s">
        <v>753</v>
      </c>
      <c r="I129" s="31">
        <f>IF(OR(H129="NON",H129=""),G129,IF(H129="Famille",MAX(0,G129-$N$362),IF(H129="Promotion",MAX(0,G129-$N$363),IF(H129="mi-saison",MAX(0,ROUNDDOWN(G129*(1-$N$364),0)),IF(H129="Apogei94",MAX(0,ROUNDDOWN(G129*(1-$N$365),0)))))))</f>
        <v>0</v>
      </c>
      <c r="J129" s="9"/>
      <c r="K129" s="32">
        <f t="shared" si="6"/>
        <v>0</v>
      </c>
      <c r="L129" s="33" t="str">
        <f t="shared" si="7"/>
        <v/>
      </c>
      <c r="M129" s="35"/>
      <c r="N129" s="36"/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8"/>
        <v/>
      </c>
      <c r="AE129" s="26"/>
      <c r="AF129" s="27"/>
      <c r="AG129" s="28"/>
      <c r="AH129" s="142" t="str">
        <f>IF(ISNA(VLOOKUP(CONCATENATE($D129&amp;$E129),Anciens!$A$3:$G$334,5,FALSE))=TRUE,"",IF(VLOOKUP(CONCATENATE($D129&amp;$E129),Anciens!$A$3:$G$334,5,FALSE)=0,"",VLOOKUP(CONCATENATE($D129&amp;$E129),Anciens!$A$3:$G$334,5,FALSE)))</f>
        <v/>
      </c>
      <c r="AI129" s="142" t="str">
        <f>IF(ISNA(VLOOKUP(CONCATENATE($D129&amp;$E129),Anciens!$A$3:$G$334,6,FALSE))=TRUE,"",IF(VLOOKUP(CONCATENATE($D129&amp;$E129),Anciens!$A$3:$G$334,6,FALSE)=0,"",VLOOKUP(CONCATENATE($D129&amp;$E129),Anciens!$A$3:$G$334,6,FALSE)))</f>
        <v/>
      </c>
      <c r="AJ129" s="142" t="str">
        <f>IF(ISNA(VLOOKUP(CONCATENATE($D129&amp;$E129),Anciens!$A$3:$G$334,7,FALSE))=TRUE,"",IF(VLOOKUP(CONCATENATE($D129&amp;$E129),Anciens!$A$3:$G$334,7,FALSE)=0,"",VLOOKUP(CONCATENATE($D129&amp;$E129),Anciens!$A$3:$G$334,7,FALSE)))</f>
        <v/>
      </c>
    </row>
    <row r="130" spans="1:36" ht="15" customHeight="1" x14ac:dyDescent="0.2">
      <c r="A130" s="12"/>
      <c r="B130" s="13"/>
      <c r="C130" s="14"/>
      <c r="D130" s="15"/>
      <c r="E130" s="16"/>
      <c r="F130" s="17">
        <f>VLOOKUP(CONCATENATE($D130&amp;$E130),Anciens!$A$3:$G$334,4,FALSE)</f>
        <v>0</v>
      </c>
      <c r="G130" s="30">
        <f t="shared" si="5"/>
        <v>0</v>
      </c>
      <c r="H130" s="10" t="s">
        <v>753</v>
      </c>
      <c r="I130" s="31">
        <f>IF(OR(H130="NON",H130=""),G130,IF(H130="Famille",MAX(0,G130-$N$362),IF(H130="Promotion",MAX(0,G130-$N$363),IF(H130="mi-saison",MAX(0,ROUNDDOWN(G130*(1-$N$364),0)),IF(H130="Apogei94",MAX(0,ROUNDDOWN(G130*(1-$N$365),0)))))))</f>
        <v>0</v>
      </c>
      <c r="J130" s="9"/>
      <c r="K130" s="32">
        <f t="shared" si="6"/>
        <v>0</v>
      </c>
      <c r="L130" s="33" t="str">
        <f t="shared" si="7"/>
        <v/>
      </c>
      <c r="M130" s="35"/>
      <c r="N130" s="36"/>
      <c r="O130" s="123"/>
      <c r="P130" s="120"/>
      <c r="Q130" s="37"/>
      <c r="R130" s="153"/>
      <c r="S130" s="154"/>
      <c r="T130" s="155"/>
      <c r="U130" s="156"/>
      <c r="V130" s="157"/>
      <c r="W130" s="183"/>
      <c r="X130" s="184"/>
      <c r="Y130" s="185"/>
      <c r="Z130" s="186"/>
      <c r="AA130" s="187"/>
      <c r="AB130" s="24"/>
      <c r="AC130" s="25"/>
      <c r="AD130" s="34" t="str">
        <f t="shared" si="8"/>
        <v/>
      </c>
      <c r="AE130" s="26"/>
      <c r="AF130" s="27"/>
      <c r="AG130" s="28"/>
      <c r="AH130" s="142" t="str">
        <f>IF(ISNA(VLOOKUP(CONCATENATE($D130&amp;$E130),Anciens!$A$3:$G$334,5,FALSE))=TRUE,"",IF(VLOOKUP(CONCATENATE($D130&amp;$E130),Anciens!$A$3:$G$334,5,FALSE)=0,"",VLOOKUP(CONCATENATE($D130&amp;$E130),Anciens!$A$3:$G$334,5,FALSE)))</f>
        <v/>
      </c>
      <c r="AI130" s="142" t="str">
        <f>IF(ISNA(VLOOKUP(CONCATENATE($D130&amp;$E130),Anciens!$A$3:$G$334,6,FALSE))=TRUE,"",IF(VLOOKUP(CONCATENATE($D130&amp;$E130),Anciens!$A$3:$G$334,6,FALSE)=0,"",VLOOKUP(CONCATENATE($D130&amp;$E130),Anciens!$A$3:$G$334,6,FALSE)))</f>
        <v/>
      </c>
      <c r="AJ130" s="142" t="str">
        <f>IF(ISNA(VLOOKUP(CONCATENATE($D130&amp;$E130),Anciens!$A$3:$G$334,7,FALSE))=TRUE,"",IF(VLOOKUP(CONCATENATE($D130&amp;$E130),Anciens!$A$3:$G$334,7,FALSE)=0,"",VLOOKUP(CONCATENATE($D130&amp;$E130),Anciens!$A$3:$G$334,7,FALSE)))</f>
        <v/>
      </c>
    </row>
    <row r="131" spans="1:36" ht="15" customHeight="1" x14ac:dyDescent="0.2">
      <c r="A131" s="12"/>
      <c r="B131" s="13"/>
      <c r="C131" s="14"/>
      <c r="D131" s="15"/>
      <c r="E131" s="16"/>
      <c r="F131" s="17">
        <f>VLOOKUP(CONCATENATE($D131&amp;$E131),Anciens!$A$3:$G$334,4,FALSE)</f>
        <v>0</v>
      </c>
      <c r="G131" s="30">
        <f t="shared" ref="G131:G194" si="9">IF(OR($C131="",$C131="DIR",$C131="ARB"),0,IF($C131="LOI",185,IF($C131="BAB",100,IF($C131="ENS",100,IF($C131="FIT",185,IF($F131&lt;=VALUE("01/01/2006"),230,IF($F131&lt;=VALUE("01/01/2009"),200,IF($F131&lt;=VALUE("01/01/2013"),180,IF($F131&lt;=VALUE("01/01/2015"),170,155)))))))))</f>
        <v>0</v>
      </c>
      <c r="H131" s="10" t="s">
        <v>753</v>
      </c>
      <c r="I131" s="31">
        <f>IF(OR(H131="NON",H131=""),G131,IF(H131="Famille",MAX(0,G131-$N$362),IF(H131="Promotion",MAX(0,G131-$N$363),IF(H131="mi-saison",MAX(0,ROUNDDOWN(G131*(1-$N$364),0)),IF(H131="Apogei94",MAX(0,ROUNDDOWN(G131*(1-$N$365),0)))))))</f>
        <v>0</v>
      </c>
      <c r="J131" s="9"/>
      <c r="K131" s="32">
        <f t="shared" si="6"/>
        <v>0</v>
      </c>
      <c r="L131" s="33" t="str">
        <f t="shared" si="7"/>
        <v/>
      </c>
      <c r="M131" s="35"/>
      <c r="N131" s="36"/>
      <c r="O131" s="123"/>
      <c r="P131" s="120"/>
      <c r="Q131" s="37"/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8"/>
        <v/>
      </c>
      <c r="AE131" s="26"/>
      <c r="AF131" s="27"/>
      <c r="AG131" s="28"/>
      <c r="AH131" s="142" t="str">
        <f>IF(ISNA(VLOOKUP(CONCATENATE($D131&amp;$E131),Anciens!$A$3:$G$334,5,FALSE))=TRUE,"",IF(VLOOKUP(CONCATENATE($D131&amp;$E131),Anciens!$A$3:$G$334,5,FALSE)=0,"",VLOOKUP(CONCATENATE($D131&amp;$E131),Anciens!$A$3:$G$334,5,FALSE)))</f>
        <v/>
      </c>
      <c r="AI131" s="142" t="str">
        <f>IF(ISNA(VLOOKUP(CONCATENATE($D131&amp;$E131),Anciens!$A$3:$G$334,6,FALSE))=TRUE,"",IF(VLOOKUP(CONCATENATE($D131&amp;$E131),Anciens!$A$3:$G$334,6,FALSE)=0,"",VLOOKUP(CONCATENATE($D131&amp;$E131),Anciens!$A$3:$G$334,6,FALSE)))</f>
        <v/>
      </c>
      <c r="AJ131" s="142" t="str">
        <f>IF(ISNA(VLOOKUP(CONCATENATE($D131&amp;$E131),Anciens!$A$3:$G$334,7,FALSE))=TRUE,"",IF(VLOOKUP(CONCATENATE($D131&amp;$E131),Anciens!$A$3:$G$334,7,FALSE)=0,"",VLOOKUP(CONCATENATE($D131&amp;$E131),Anciens!$A$3:$G$334,7,FALSE)))</f>
        <v/>
      </c>
    </row>
    <row r="132" spans="1:36" ht="15" customHeight="1" x14ac:dyDescent="0.2">
      <c r="A132" s="12"/>
      <c r="B132" s="13"/>
      <c r="C132" s="14"/>
      <c r="D132" s="15"/>
      <c r="E132" s="16"/>
      <c r="F132" s="17">
        <f>VLOOKUP(CONCATENATE($D132&amp;$E132),Anciens!$A$3:$G$334,4,FALSE)</f>
        <v>0</v>
      </c>
      <c r="G132" s="30">
        <f t="shared" si="9"/>
        <v>0</v>
      </c>
      <c r="H132" s="10" t="s">
        <v>753</v>
      </c>
      <c r="I132" s="31">
        <f>IF(OR(H132="NON",H132=""),G132,IF(H132="Famille",MAX(0,G132-$N$362),IF(H132="Promotion",MAX(0,G132-$N$363),IF(H132="mi-saison",MAX(0,ROUNDDOWN(G132*(1-$N$364),0)),IF(H132="Apogei94",MAX(0,ROUNDDOWN(G132*(1-$N$365),0)))))))</f>
        <v>0</v>
      </c>
      <c r="J132" s="9"/>
      <c r="K132" s="32">
        <f t="shared" ref="K132:K195" si="10">SUM(N132,S132,X132)</f>
        <v>0</v>
      </c>
      <c r="L132" s="33" t="str">
        <f t="shared" ref="L132:L195" si="11">IF(D132="","",I132-K132)</f>
        <v/>
      </c>
      <c r="M132" s="35"/>
      <c r="N132" s="36"/>
      <c r="O132" s="123"/>
      <c r="P132" s="120"/>
      <c r="Q132" s="37"/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ref="AD132:AD195" si="12">IF(OR(AC132&lt;&gt;"Oui",C132&lt;&gt;"JOU"),"",IF(F132&lt;VALUE("01/01/2006"),154,IF(F132&lt;VALUE("01/01/2010"),79,0)))</f>
        <v/>
      </c>
      <c r="AE132" s="26"/>
      <c r="AF132" s="27"/>
      <c r="AG132" s="28"/>
      <c r="AH132" s="142" t="str">
        <f>IF(ISNA(VLOOKUP(CONCATENATE($D132&amp;$E132),Anciens!$A$3:$G$334,5,FALSE))=TRUE,"",IF(VLOOKUP(CONCATENATE($D132&amp;$E132),Anciens!$A$3:$G$334,5,FALSE)=0,"",VLOOKUP(CONCATENATE($D132&amp;$E132),Anciens!$A$3:$G$334,5,FALSE)))</f>
        <v/>
      </c>
      <c r="AI132" s="142" t="str">
        <f>IF(ISNA(VLOOKUP(CONCATENATE($D132&amp;$E132),Anciens!$A$3:$G$334,6,FALSE))=TRUE,"",IF(VLOOKUP(CONCATENATE($D132&amp;$E132),Anciens!$A$3:$G$334,6,FALSE)=0,"",VLOOKUP(CONCATENATE($D132&amp;$E132),Anciens!$A$3:$G$334,6,FALSE)))</f>
        <v/>
      </c>
      <c r="AJ132" s="142" t="str">
        <f>IF(ISNA(VLOOKUP(CONCATENATE($D132&amp;$E132),Anciens!$A$3:$G$334,7,FALSE))=TRUE,"",IF(VLOOKUP(CONCATENATE($D132&amp;$E132),Anciens!$A$3:$G$334,7,FALSE)=0,"",VLOOKUP(CONCATENATE($D132&amp;$E132),Anciens!$A$3:$G$334,7,FALSE)))</f>
        <v/>
      </c>
    </row>
    <row r="133" spans="1:36" ht="15" customHeight="1" x14ac:dyDescent="0.2">
      <c r="A133" s="12"/>
      <c r="B133" s="13"/>
      <c r="C133" s="14"/>
      <c r="D133" s="15"/>
      <c r="E133" s="16"/>
      <c r="F133" s="17">
        <f>VLOOKUP(CONCATENATE($D133&amp;$E133),Anciens!$A$3:$G$334,4,FALSE)</f>
        <v>0</v>
      </c>
      <c r="G133" s="30">
        <f t="shared" si="9"/>
        <v>0</v>
      </c>
      <c r="H133" s="10" t="s">
        <v>753</v>
      </c>
      <c r="I133" s="31">
        <f>IF(OR(H133="NON",H133=""),G133,IF(H133="Famille",MAX(0,G133-$N$362),IF(H133="Promotion",MAX(0,G133-$N$363),IF(H133="mi-saison",MAX(0,ROUNDDOWN(G133*(1-$N$364),0)),IF(H133="Apogei94",MAX(0,ROUNDDOWN(G133*(1-$N$365),0)))))))</f>
        <v>0</v>
      </c>
      <c r="J133" s="9"/>
      <c r="K133" s="32">
        <f t="shared" si="10"/>
        <v>0</v>
      </c>
      <c r="L133" s="33" t="str">
        <f t="shared" si="11"/>
        <v/>
      </c>
      <c r="M133" s="35"/>
      <c r="N133" s="36"/>
      <c r="O133" s="123"/>
      <c r="P133" s="120"/>
      <c r="Q133" s="37"/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2"/>
        <v/>
      </c>
      <c r="AE133" s="26"/>
      <c r="AF133" s="27"/>
      <c r="AG133" s="28"/>
      <c r="AH133" s="142" t="str">
        <f>IF(ISNA(VLOOKUP(CONCATENATE($D133&amp;$E133),Anciens!$A$3:$G$334,5,FALSE))=TRUE,"",IF(VLOOKUP(CONCATENATE($D133&amp;$E133),Anciens!$A$3:$G$334,5,FALSE)=0,"",VLOOKUP(CONCATENATE($D133&amp;$E133),Anciens!$A$3:$G$334,5,FALSE)))</f>
        <v/>
      </c>
      <c r="AI133" s="142" t="str">
        <f>IF(ISNA(VLOOKUP(CONCATENATE($D133&amp;$E133),Anciens!$A$3:$G$334,6,FALSE))=TRUE,"",IF(VLOOKUP(CONCATENATE($D133&amp;$E133),Anciens!$A$3:$G$334,6,FALSE)=0,"",VLOOKUP(CONCATENATE($D133&amp;$E133),Anciens!$A$3:$G$334,6,FALSE)))</f>
        <v/>
      </c>
      <c r="AJ133" s="142" t="str">
        <f>IF(ISNA(VLOOKUP(CONCATENATE($D133&amp;$E133),Anciens!$A$3:$G$334,7,FALSE))=TRUE,"",IF(VLOOKUP(CONCATENATE($D133&amp;$E133),Anciens!$A$3:$G$334,7,FALSE)=0,"",VLOOKUP(CONCATENATE($D133&amp;$E133),Anciens!$A$3:$G$334,7,FALSE)))</f>
        <v/>
      </c>
    </row>
    <row r="134" spans="1:36" ht="15" customHeight="1" x14ac:dyDescent="0.2">
      <c r="A134" s="12"/>
      <c r="B134" s="13"/>
      <c r="C134" s="14"/>
      <c r="D134" s="15"/>
      <c r="E134" s="16"/>
      <c r="F134" s="17">
        <f>VLOOKUP(CONCATENATE($D134&amp;$E134),Anciens!$A$3:$G$334,4,FALSE)</f>
        <v>0</v>
      </c>
      <c r="G134" s="30">
        <f t="shared" si="9"/>
        <v>0</v>
      </c>
      <c r="H134" s="10" t="s">
        <v>753</v>
      </c>
      <c r="I134" s="31">
        <f>IF(OR(H134="NON",H134=""),G134,IF(H134="Famille",MAX(0,G134-$N$362),IF(H134="Promotion",MAX(0,G134-$N$363),IF(H134="mi-saison",MAX(0,ROUNDDOWN(G134*(1-$N$364),0)),IF(H134="Apogei94",MAX(0,ROUNDDOWN(G134*(1-$N$365),0)))))))</f>
        <v>0</v>
      </c>
      <c r="J134" s="9"/>
      <c r="K134" s="32">
        <f t="shared" si="10"/>
        <v>0</v>
      </c>
      <c r="L134" s="33" t="str">
        <f t="shared" si="11"/>
        <v/>
      </c>
      <c r="M134" s="35"/>
      <c r="N134" s="36"/>
      <c r="O134" s="123"/>
      <c r="P134" s="120"/>
      <c r="Q134" s="37"/>
      <c r="R134" s="153"/>
      <c r="S134" s="154"/>
      <c r="T134" s="155"/>
      <c r="U134" s="156"/>
      <c r="V134" s="157"/>
      <c r="W134" s="183"/>
      <c r="X134" s="184"/>
      <c r="Y134" s="185"/>
      <c r="Z134" s="186"/>
      <c r="AA134" s="187"/>
      <c r="AB134" s="24"/>
      <c r="AC134" s="25"/>
      <c r="AD134" s="34" t="str">
        <f t="shared" si="12"/>
        <v/>
      </c>
      <c r="AE134" s="26"/>
      <c r="AF134" s="27"/>
      <c r="AG134" s="28"/>
      <c r="AH134" s="142" t="str">
        <f>IF(ISNA(VLOOKUP(CONCATENATE($D134&amp;$E134),Anciens!$A$3:$G$334,5,FALSE))=TRUE,"",IF(VLOOKUP(CONCATENATE($D134&amp;$E134),Anciens!$A$3:$G$334,5,FALSE)=0,"",VLOOKUP(CONCATENATE($D134&amp;$E134),Anciens!$A$3:$G$334,5,FALSE)))</f>
        <v/>
      </c>
      <c r="AI134" s="142" t="str">
        <f>IF(ISNA(VLOOKUP(CONCATENATE($D134&amp;$E134),Anciens!$A$3:$G$334,6,FALSE))=TRUE,"",IF(VLOOKUP(CONCATENATE($D134&amp;$E134),Anciens!$A$3:$G$334,6,FALSE)=0,"",VLOOKUP(CONCATENATE($D134&amp;$E134),Anciens!$A$3:$G$334,6,FALSE)))</f>
        <v/>
      </c>
      <c r="AJ134" s="142" t="str">
        <f>IF(ISNA(VLOOKUP(CONCATENATE($D134&amp;$E134),Anciens!$A$3:$G$334,7,FALSE))=TRUE,"",IF(VLOOKUP(CONCATENATE($D134&amp;$E134),Anciens!$A$3:$G$334,7,FALSE)=0,"",VLOOKUP(CONCATENATE($D134&amp;$E134),Anciens!$A$3:$G$334,7,FALSE)))</f>
        <v/>
      </c>
    </row>
    <row r="135" spans="1:36" ht="15" customHeight="1" x14ac:dyDescent="0.2">
      <c r="A135" s="12"/>
      <c r="B135" s="13"/>
      <c r="C135" s="14"/>
      <c r="D135" s="15"/>
      <c r="E135" s="16"/>
      <c r="F135" s="17">
        <f>VLOOKUP(CONCATENATE($D135&amp;$E135),Anciens!$A$3:$G$334,4,FALSE)</f>
        <v>0</v>
      </c>
      <c r="G135" s="30">
        <f t="shared" si="9"/>
        <v>0</v>
      </c>
      <c r="H135" s="10" t="s">
        <v>753</v>
      </c>
      <c r="I135" s="31">
        <f>IF(OR(H135="NON",H135=""),G135,IF(H135="Famille",MAX(0,G135-$N$362),IF(H135="Promotion",MAX(0,G135-$N$363),IF(H135="mi-saison",MAX(0,ROUNDDOWN(G135*(1-$N$364),0)),IF(H135="Apogei94",MAX(0,ROUNDDOWN(G135*(1-$N$365),0)))))))</f>
        <v>0</v>
      </c>
      <c r="J135" s="9"/>
      <c r="K135" s="32">
        <f t="shared" si="10"/>
        <v>0</v>
      </c>
      <c r="L135" s="33" t="str">
        <f t="shared" si="11"/>
        <v/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2"/>
        <v/>
      </c>
      <c r="AE135" s="26"/>
      <c r="AF135" s="27"/>
      <c r="AG135" s="28"/>
      <c r="AH135" s="142" t="str">
        <f>IF(ISNA(VLOOKUP(CONCATENATE($D135&amp;$E135),Anciens!$A$3:$G$334,5,FALSE))=TRUE,"",IF(VLOOKUP(CONCATENATE($D135&amp;$E135),Anciens!$A$3:$G$334,5,FALSE)=0,"",VLOOKUP(CONCATENATE($D135&amp;$E135),Anciens!$A$3:$G$334,5,FALSE)))</f>
        <v/>
      </c>
      <c r="AI135" s="142" t="str">
        <f>IF(ISNA(VLOOKUP(CONCATENATE($D135&amp;$E135),Anciens!$A$3:$G$334,6,FALSE))=TRUE,"",IF(VLOOKUP(CONCATENATE($D135&amp;$E135),Anciens!$A$3:$G$334,6,FALSE)=0,"",VLOOKUP(CONCATENATE($D135&amp;$E135),Anciens!$A$3:$G$334,6,FALSE)))</f>
        <v/>
      </c>
      <c r="AJ135" s="142" t="str">
        <f>IF(ISNA(VLOOKUP(CONCATENATE($D135&amp;$E135),Anciens!$A$3:$G$334,7,FALSE))=TRUE,"",IF(VLOOKUP(CONCATENATE($D135&amp;$E135),Anciens!$A$3:$G$334,7,FALSE)=0,"",VLOOKUP(CONCATENATE($D135&amp;$E135),Anciens!$A$3:$G$334,7,FALSE)))</f>
        <v/>
      </c>
    </row>
    <row r="136" spans="1:36" s="3" customFormat="1" ht="15" customHeight="1" x14ac:dyDescent="0.2">
      <c r="A136" s="12"/>
      <c r="B136" s="13"/>
      <c r="C136" s="14"/>
      <c r="D136" s="15"/>
      <c r="E136" s="16"/>
      <c r="F136" s="17">
        <f>VLOOKUP(CONCATENATE($D136&amp;$E136),Anciens!$A$3:$G$334,4,FALSE)</f>
        <v>0</v>
      </c>
      <c r="G136" s="30">
        <f t="shared" si="9"/>
        <v>0</v>
      </c>
      <c r="H136" s="10" t="s">
        <v>753</v>
      </c>
      <c r="I136" s="31">
        <f>IF(OR(H136="NON",H136=""),G136,IF(H136="Famille",MAX(0,G136-$N$362),IF(H136="Promotion",MAX(0,G136-$N$363),IF(H136="mi-saison",MAX(0,ROUNDDOWN(G136*(1-$N$364),0)),IF(H136="Apogei94",MAX(0,ROUNDDOWN(G136*(1-$N$365),0)))))))</f>
        <v>0</v>
      </c>
      <c r="J136" s="9"/>
      <c r="K136" s="32">
        <f t="shared" si="10"/>
        <v>0</v>
      </c>
      <c r="L136" s="33" t="str">
        <f t="shared" si="11"/>
        <v/>
      </c>
      <c r="M136" s="35"/>
      <c r="N136" s="36"/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2"/>
        <v/>
      </c>
      <c r="AE136" s="26"/>
      <c r="AF136" s="27"/>
      <c r="AG136" s="28"/>
      <c r="AH136" s="142" t="str">
        <f>IF(ISNA(VLOOKUP(CONCATENATE($D136&amp;$E136),Anciens!$A$3:$G$334,5,FALSE))=TRUE,"",IF(VLOOKUP(CONCATENATE($D136&amp;$E136),Anciens!$A$3:$G$334,5,FALSE)=0,"",VLOOKUP(CONCATENATE($D136&amp;$E136),Anciens!$A$3:$G$334,5,FALSE)))</f>
        <v/>
      </c>
      <c r="AI136" s="142" t="str">
        <f>IF(ISNA(VLOOKUP(CONCATENATE($D136&amp;$E136),Anciens!$A$3:$G$334,6,FALSE))=TRUE,"",IF(VLOOKUP(CONCATENATE($D136&amp;$E136),Anciens!$A$3:$G$334,6,FALSE)=0,"",VLOOKUP(CONCATENATE($D136&amp;$E136),Anciens!$A$3:$G$334,6,FALSE)))</f>
        <v/>
      </c>
      <c r="AJ136" s="142" t="str">
        <f>IF(ISNA(VLOOKUP(CONCATENATE($D136&amp;$E136),Anciens!$A$3:$G$334,7,FALSE))=TRUE,"",IF(VLOOKUP(CONCATENATE($D136&amp;$E136),Anciens!$A$3:$G$334,7,FALSE)=0,"",VLOOKUP(CONCATENATE($D136&amp;$E136),Anciens!$A$3:$G$334,7,FALSE)))</f>
        <v/>
      </c>
    </row>
    <row r="137" spans="1:36" s="3" customFormat="1" ht="15" customHeight="1" x14ac:dyDescent="0.2">
      <c r="A137" s="12"/>
      <c r="B137" s="13"/>
      <c r="C137" s="14"/>
      <c r="D137" s="15"/>
      <c r="E137" s="16"/>
      <c r="F137" s="17">
        <f>VLOOKUP(CONCATENATE($D137&amp;$E137),Anciens!$A$3:$G$334,4,FALSE)</f>
        <v>0</v>
      </c>
      <c r="G137" s="30">
        <f t="shared" si="9"/>
        <v>0</v>
      </c>
      <c r="H137" s="10" t="s">
        <v>753</v>
      </c>
      <c r="I137" s="31">
        <f>IF(OR(H137="NON",H137=""),G137,IF(H137="Famille",MAX(0,G137-$N$362),IF(H137="Promotion",MAX(0,G137-$N$363),IF(H137="mi-saison",MAX(0,ROUNDDOWN(G137*(1-$N$364),0)),IF(H137="Apogei94",MAX(0,ROUNDDOWN(G137*(1-$N$365),0)))))))</f>
        <v>0</v>
      </c>
      <c r="J137" s="9"/>
      <c r="K137" s="32">
        <f t="shared" si="10"/>
        <v>0</v>
      </c>
      <c r="L137" s="33" t="str">
        <f t="shared" si="11"/>
        <v/>
      </c>
      <c r="M137" s="35"/>
      <c r="N137" s="36"/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2"/>
        <v/>
      </c>
      <c r="AE137" s="26"/>
      <c r="AF137" s="27"/>
      <c r="AG137" s="28"/>
      <c r="AH137" s="234" t="str">
        <f>IF(ISNA(VLOOKUP(CONCATENATE($D137&amp;$E137),Anciens!$A$3:$G$334,5,FALSE))=TRUE,"",IF(VLOOKUP(CONCATENATE($D137&amp;$E137),Anciens!$A$3:$G$334,5,FALSE)=0,"",VLOOKUP(CONCATENATE($D137&amp;$E137),Anciens!$A$3:$G$334,5,FALSE)))</f>
        <v/>
      </c>
      <c r="AI137" s="142" t="str">
        <f>IF(ISNA(VLOOKUP(CONCATENATE($D137&amp;$E137),Anciens!$A$3:$G$334,6,FALSE))=TRUE,"",IF(VLOOKUP(CONCATENATE($D137&amp;$E137),Anciens!$A$3:$G$334,6,FALSE)=0,"",VLOOKUP(CONCATENATE($D137&amp;$E137),Anciens!$A$3:$G$334,6,FALSE)))</f>
        <v/>
      </c>
      <c r="AJ137" s="142" t="str">
        <f>IF(ISNA(VLOOKUP(CONCATENATE($D137&amp;$E137),Anciens!$A$3:$G$334,7,FALSE))=TRUE,"",IF(VLOOKUP(CONCATENATE($D137&amp;$E137),Anciens!$A$3:$G$334,7,FALSE)=0,"",VLOOKUP(CONCATENATE($D137&amp;$E137),Anciens!$A$3:$G$334,7,FALSE)))</f>
        <v/>
      </c>
    </row>
    <row r="138" spans="1:36" s="3" customFormat="1" ht="15" customHeight="1" x14ac:dyDescent="0.2">
      <c r="A138" s="12"/>
      <c r="B138" s="13"/>
      <c r="C138" s="14"/>
      <c r="D138" s="15"/>
      <c r="E138" s="16"/>
      <c r="F138" s="17">
        <f>VLOOKUP(CONCATENATE($D138&amp;$E138),Anciens!$A$3:$G$334,4,FALSE)</f>
        <v>0</v>
      </c>
      <c r="G138" s="30">
        <f t="shared" si="9"/>
        <v>0</v>
      </c>
      <c r="H138" s="10" t="s">
        <v>753</v>
      </c>
      <c r="I138" s="31">
        <f>IF(OR(H138="NON",H138=""),G138,IF(H138="Famille",MAX(0,G138-$N$362),IF(H138="Promotion",MAX(0,G138-$N$363),IF(H138="mi-saison",MAX(0,ROUNDDOWN(G138*(1-$N$364),0)),IF(H138="Apogei94",MAX(0,ROUNDDOWN(G138*(1-$N$365),0)))))))</f>
        <v>0</v>
      </c>
      <c r="J138" s="9"/>
      <c r="K138" s="32">
        <f t="shared" si="10"/>
        <v>0</v>
      </c>
      <c r="L138" s="33" t="str">
        <f t="shared" si="11"/>
        <v/>
      </c>
      <c r="M138" s="35"/>
      <c r="N138" s="36"/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2"/>
        <v/>
      </c>
      <c r="AE138" s="26"/>
      <c r="AF138" s="27"/>
      <c r="AG138" s="28"/>
      <c r="AH138" s="142" t="str">
        <f>IF(ISNA(VLOOKUP(CONCATENATE($D138&amp;$E138),Anciens!$A$3:$G$334,5,FALSE))=TRUE,"",IF(VLOOKUP(CONCATENATE($D138&amp;$E138),Anciens!$A$3:$G$334,5,FALSE)=0,"",VLOOKUP(CONCATENATE($D138&amp;$E138),Anciens!$A$3:$G$334,5,FALSE)))</f>
        <v/>
      </c>
      <c r="AI138" s="142" t="str">
        <f>IF(ISNA(VLOOKUP(CONCATENATE($D138&amp;$E138),Anciens!$A$3:$G$334,6,FALSE))=TRUE,"",IF(VLOOKUP(CONCATENATE($D138&amp;$E138),Anciens!$A$3:$G$334,6,FALSE)=0,"",VLOOKUP(CONCATENATE($D138&amp;$E138),Anciens!$A$3:$G$334,6,FALSE)))</f>
        <v/>
      </c>
      <c r="AJ138" s="142" t="str">
        <f>IF(ISNA(VLOOKUP(CONCATENATE($D138&amp;$E138),Anciens!$A$3:$G$334,7,FALSE))=TRUE,"",IF(VLOOKUP(CONCATENATE($D138&amp;$E138),Anciens!$A$3:$G$334,7,FALSE)=0,"",VLOOKUP(CONCATENATE($D138&amp;$E138),Anciens!$A$3:$G$334,7,FALSE)))</f>
        <v/>
      </c>
    </row>
    <row r="139" spans="1:36" s="3" customFormat="1" ht="15" customHeight="1" x14ac:dyDescent="0.2">
      <c r="A139" s="12"/>
      <c r="B139" s="13"/>
      <c r="C139" s="14"/>
      <c r="D139" s="15"/>
      <c r="E139" s="16"/>
      <c r="F139" s="17">
        <f>VLOOKUP(CONCATENATE($D139&amp;$E139),Anciens!$A$3:$G$334,4,FALSE)</f>
        <v>0</v>
      </c>
      <c r="G139" s="30">
        <f t="shared" si="9"/>
        <v>0</v>
      </c>
      <c r="H139" s="10" t="s">
        <v>753</v>
      </c>
      <c r="I139" s="31">
        <f>IF(OR(H139="NON",H139=""),G139,IF(H139="Famille",MAX(0,G139-$N$362),IF(H139="Promotion",MAX(0,G139-$N$363),IF(H139="mi-saison",MAX(0,ROUNDDOWN(G139*(1-$N$364),0)),IF(H139="Apogei94",MAX(0,ROUNDDOWN(G139*(1-$N$365),0)))))))</f>
        <v>0</v>
      </c>
      <c r="J139" s="9"/>
      <c r="K139" s="32">
        <f t="shared" si="10"/>
        <v>0</v>
      </c>
      <c r="L139" s="33" t="str">
        <f t="shared" si="11"/>
        <v/>
      </c>
      <c r="M139" s="35"/>
      <c r="N139" s="36"/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2"/>
        <v/>
      </c>
      <c r="AE139" s="26"/>
      <c r="AF139" s="27"/>
      <c r="AG139" s="28"/>
      <c r="AH139" s="142" t="str">
        <f>IF(ISNA(VLOOKUP(CONCATENATE($D139&amp;$E139),Anciens!$A$3:$G$334,5,FALSE))=TRUE,"",IF(VLOOKUP(CONCATENATE($D139&amp;$E139),Anciens!$A$3:$G$334,5,FALSE)=0,"",VLOOKUP(CONCATENATE($D139&amp;$E139),Anciens!$A$3:$G$334,5,FALSE)))</f>
        <v/>
      </c>
      <c r="AI139" s="142" t="str">
        <f>IF(ISNA(VLOOKUP(CONCATENATE($D139&amp;$E139),Anciens!$A$3:$G$334,6,FALSE))=TRUE,"",IF(VLOOKUP(CONCATENATE($D139&amp;$E139),Anciens!$A$3:$G$334,6,FALSE)=0,"",VLOOKUP(CONCATENATE($D139&amp;$E139),Anciens!$A$3:$G$334,6,FALSE)))</f>
        <v/>
      </c>
      <c r="AJ139" s="142" t="str">
        <f>IF(ISNA(VLOOKUP(CONCATENATE($D139&amp;$E139),Anciens!$A$3:$G$334,7,FALSE))=TRUE,"",IF(VLOOKUP(CONCATENATE($D139&amp;$E139),Anciens!$A$3:$G$334,7,FALSE)=0,"",VLOOKUP(CONCATENATE($D139&amp;$E139),Anciens!$A$3:$G$334,7,FALSE)))</f>
        <v/>
      </c>
    </row>
    <row r="140" spans="1:36" s="3" customFormat="1" ht="15" customHeight="1" x14ac:dyDescent="0.2">
      <c r="A140" s="12"/>
      <c r="B140" s="13"/>
      <c r="C140" s="14"/>
      <c r="D140" s="15"/>
      <c r="E140" s="16"/>
      <c r="F140" s="17">
        <f>VLOOKUP(CONCATENATE($D140&amp;$E140),Anciens!$A$3:$G$334,4,FALSE)</f>
        <v>0</v>
      </c>
      <c r="G140" s="30">
        <f t="shared" si="9"/>
        <v>0</v>
      </c>
      <c r="H140" s="10" t="s">
        <v>753</v>
      </c>
      <c r="I140" s="31">
        <f>IF(OR(H140="NON",H140=""),G140,IF(H140="Famille",MAX(0,G140-$N$362),IF(H140="Promotion",MAX(0,G140-$N$363),IF(H140="mi-saison",MAX(0,ROUNDDOWN(G140*(1-$N$364),0)),IF(H140="Apogei94",MAX(0,ROUNDDOWN(G140*(1-$N$365),0)))))))</f>
        <v>0</v>
      </c>
      <c r="J140" s="9"/>
      <c r="K140" s="32">
        <f t="shared" si="10"/>
        <v>0</v>
      </c>
      <c r="L140" s="33" t="str">
        <f t="shared" si="11"/>
        <v/>
      </c>
      <c r="M140" s="35"/>
      <c r="N140" s="36"/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2"/>
        <v/>
      </c>
      <c r="AE140" s="26"/>
      <c r="AF140" s="27"/>
      <c r="AG140" s="28"/>
      <c r="AH140" s="142" t="str">
        <f>IF(ISNA(VLOOKUP(CONCATENATE($D140&amp;$E140),Anciens!$A$3:$G$334,5,FALSE))=TRUE,"",IF(VLOOKUP(CONCATENATE($D140&amp;$E140),Anciens!$A$3:$G$334,5,FALSE)=0,"",VLOOKUP(CONCATENATE($D140&amp;$E140),Anciens!$A$3:$G$334,5,FALSE)))</f>
        <v/>
      </c>
      <c r="AI140" s="142" t="str">
        <f>IF(ISNA(VLOOKUP(CONCATENATE($D140&amp;$E140),Anciens!$A$3:$G$334,6,FALSE))=TRUE,"",IF(VLOOKUP(CONCATENATE($D140&amp;$E140),Anciens!$A$3:$G$334,6,FALSE)=0,"",VLOOKUP(CONCATENATE($D140&amp;$E140),Anciens!$A$3:$G$334,6,FALSE)))</f>
        <v/>
      </c>
      <c r="AJ140" s="142" t="str">
        <f>IF(ISNA(VLOOKUP(CONCATENATE($D140&amp;$E140),Anciens!$A$3:$G$334,7,FALSE))=TRUE,"",IF(VLOOKUP(CONCATENATE($D140&amp;$E140),Anciens!$A$3:$G$334,7,FALSE)=0,"",VLOOKUP(CONCATENATE($D140&amp;$E140),Anciens!$A$3:$G$334,7,FALSE)))</f>
        <v/>
      </c>
    </row>
    <row r="141" spans="1:36" s="3" customFormat="1" ht="15" customHeight="1" x14ac:dyDescent="0.2">
      <c r="A141" s="12"/>
      <c r="B141" s="13"/>
      <c r="C141" s="14"/>
      <c r="D141" s="15"/>
      <c r="E141" s="16"/>
      <c r="F141" s="17">
        <f>VLOOKUP(CONCATENATE($D141&amp;$E141),Anciens!$A$3:$G$334,4,FALSE)</f>
        <v>0</v>
      </c>
      <c r="G141" s="30">
        <f t="shared" si="9"/>
        <v>0</v>
      </c>
      <c r="H141" s="10" t="s">
        <v>753</v>
      </c>
      <c r="I141" s="31">
        <f>IF(OR(H141="NON",H141=""),G141,IF(H141="Famille",MAX(0,G141-$N$362),IF(H141="Promotion",MAX(0,G141-$N$363),IF(H141="mi-saison",MAX(0,ROUNDDOWN(G141*(1-$N$364),0)),IF(H141="Apogei94",MAX(0,ROUNDDOWN(G141*(1-$N$365),0)))))))</f>
        <v>0</v>
      </c>
      <c r="J141" s="9"/>
      <c r="K141" s="32">
        <f t="shared" si="10"/>
        <v>0</v>
      </c>
      <c r="L141" s="33" t="str">
        <f t="shared" si="11"/>
        <v/>
      </c>
      <c r="M141" s="35"/>
      <c r="N141" s="36"/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2"/>
        <v/>
      </c>
      <c r="AE141" s="26"/>
      <c r="AF141" s="27"/>
      <c r="AG141" s="28"/>
      <c r="AH141" s="142" t="str">
        <f>IF(ISNA(VLOOKUP(CONCATENATE($D141&amp;$E141),Anciens!$A$3:$G$334,5,FALSE))=TRUE,"",IF(VLOOKUP(CONCATENATE($D141&amp;$E141),Anciens!$A$3:$G$334,5,FALSE)=0,"",VLOOKUP(CONCATENATE($D141&amp;$E141),Anciens!$A$3:$G$334,5,FALSE)))</f>
        <v/>
      </c>
      <c r="AI141" s="142" t="str">
        <f>IF(ISNA(VLOOKUP(CONCATENATE($D141&amp;$E141),Anciens!$A$3:$G$334,6,FALSE))=TRUE,"",IF(VLOOKUP(CONCATENATE($D141&amp;$E141),Anciens!$A$3:$G$334,6,FALSE)=0,"",VLOOKUP(CONCATENATE($D141&amp;$E141),Anciens!$A$3:$G$334,6,FALSE)))</f>
        <v/>
      </c>
      <c r="AJ141" s="142" t="str">
        <f>IF(ISNA(VLOOKUP(CONCATENATE($D141&amp;$E141),Anciens!$A$3:$G$334,7,FALSE))=TRUE,"",IF(VLOOKUP(CONCATENATE($D141&amp;$E141),Anciens!$A$3:$G$334,7,FALSE)=0,"",VLOOKUP(CONCATENATE($D141&amp;$E141),Anciens!$A$3:$G$334,7,FALSE)))</f>
        <v/>
      </c>
    </row>
    <row r="142" spans="1:36" s="3" customFormat="1" ht="15" customHeight="1" x14ac:dyDescent="0.2">
      <c r="A142" s="12"/>
      <c r="B142" s="13"/>
      <c r="C142" s="14"/>
      <c r="D142" s="15"/>
      <c r="E142" s="16"/>
      <c r="F142" s="17">
        <f>VLOOKUP(CONCATENATE($D142&amp;$E142),Anciens!$A$3:$G$334,4,FALSE)</f>
        <v>0</v>
      </c>
      <c r="G142" s="30">
        <f t="shared" si="9"/>
        <v>0</v>
      </c>
      <c r="H142" s="10" t="s">
        <v>753</v>
      </c>
      <c r="I142" s="31">
        <f>IF(OR(H142="NON",H142=""),G142,IF(H142="Famille",MAX(0,G142-$N$362),IF(H142="Promotion",MAX(0,G142-$N$363),IF(H142="mi-saison",MAX(0,ROUNDDOWN(G142*(1-$N$364),0)),IF(H142="Apogei94",MAX(0,ROUNDDOWN(G142*(1-$N$365),0)))))))</f>
        <v>0</v>
      </c>
      <c r="J142" s="9"/>
      <c r="K142" s="32">
        <f t="shared" si="10"/>
        <v>0</v>
      </c>
      <c r="L142" s="33" t="str">
        <f t="shared" si="11"/>
        <v/>
      </c>
      <c r="M142" s="35"/>
      <c r="N142" s="36"/>
      <c r="O142" s="123"/>
      <c r="P142" s="120"/>
      <c r="Q142" s="37"/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2"/>
        <v/>
      </c>
      <c r="AE142" s="26"/>
      <c r="AF142" s="27"/>
      <c r="AG142" s="28"/>
      <c r="AH142" s="142" t="str">
        <f>IF(ISNA(VLOOKUP(CONCATENATE($D142&amp;$E142),Anciens!$A$3:$G$334,5,FALSE))=TRUE,"",IF(VLOOKUP(CONCATENATE($D142&amp;$E142),Anciens!$A$3:$G$334,5,FALSE)=0,"",VLOOKUP(CONCATENATE($D142&amp;$E142),Anciens!$A$3:$G$334,5,FALSE)))</f>
        <v/>
      </c>
      <c r="AI142" s="142" t="str">
        <f>IF(ISNA(VLOOKUP(CONCATENATE($D142&amp;$E142),Anciens!$A$3:$G$334,6,FALSE))=TRUE,"",IF(VLOOKUP(CONCATENATE($D142&amp;$E142),Anciens!$A$3:$G$334,6,FALSE)=0,"",VLOOKUP(CONCATENATE($D142&amp;$E142),Anciens!$A$3:$G$334,6,FALSE)))</f>
        <v/>
      </c>
      <c r="AJ142" s="142" t="str">
        <f>IF(ISNA(VLOOKUP(CONCATENATE($D142&amp;$E142),Anciens!$A$3:$G$334,7,FALSE))=TRUE,"",IF(VLOOKUP(CONCATENATE($D142&amp;$E142),Anciens!$A$3:$G$334,7,FALSE)=0,"",VLOOKUP(CONCATENATE($D142&amp;$E142),Anciens!$A$3:$G$334,7,FALSE)))</f>
        <v/>
      </c>
    </row>
    <row r="143" spans="1:36" ht="15" customHeight="1" x14ac:dyDescent="0.2">
      <c r="A143" s="12"/>
      <c r="B143" s="13"/>
      <c r="C143" s="14"/>
      <c r="D143" s="15"/>
      <c r="E143" s="16"/>
      <c r="F143" s="17">
        <f>VLOOKUP(CONCATENATE($D143&amp;$E143),Anciens!$A$3:$G$334,4,FALSE)</f>
        <v>0</v>
      </c>
      <c r="G143" s="30">
        <f t="shared" si="9"/>
        <v>0</v>
      </c>
      <c r="H143" s="10" t="s">
        <v>753</v>
      </c>
      <c r="I143" s="31">
        <f>IF(OR(H143="NON",H143=""),G143,IF(H143="Famille",MAX(0,G143-$N$362),IF(H143="Promotion",MAX(0,G143-$N$363),IF(H143="mi-saison",MAX(0,ROUNDDOWN(G143*(1-$N$364),0)),IF(H143="Apogei94",MAX(0,ROUNDDOWN(G143*(1-$N$365),0)))))))</f>
        <v>0</v>
      </c>
      <c r="J143" s="9"/>
      <c r="K143" s="32">
        <f t="shared" si="10"/>
        <v>0</v>
      </c>
      <c r="L143" s="33" t="str">
        <f t="shared" si="11"/>
        <v/>
      </c>
      <c r="M143" s="35"/>
      <c r="N143" s="36"/>
      <c r="O143" s="123"/>
      <c r="P143" s="120"/>
      <c r="Q143" s="37"/>
      <c r="R143" s="153"/>
      <c r="S143" s="154"/>
      <c r="T143" s="155"/>
      <c r="U143" s="156"/>
      <c r="V143" s="157"/>
      <c r="W143" s="183"/>
      <c r="X143" s="184"/>
      <c r="Y143" s="185"/>
      <c r="Z143" s="186"/>
      <c r="AA143" s="187"/>
      <c r="AB143" s="24"/>
      <c r="AC143" s="25"/>
      <c r="AD143" s="34" t="str">
        <f t="shared" si="12"/>
        <v/>
      </c>
      <c r="AE143" s="26"/>
      <c r="AF143" s="27"/>
      <c r="AG143" s="28"/>
      <c r="AH143" s="142" t="str">
        <f>IF(ISNA(VLOOKUP(CONCATENATE($D143&amp;$E143),Anciens!$A$3:$G$334,5,FALSE))=TRUE,"",IF(VLOOKUP(CONCATENATE($D143&amp;$E143),Anciens!$A$3:$G$334,5,FALSE)=0,"",VLOOKUP(CONCATENATE($D143&amp;$E143),Anciens!$A$3:$G$334,5,FALSE)))</f>
        <v/>
      </c>
      <c r="AI143" s="142" t="str">
        <f>IF(ISNA(VLOOKUP(CONCATENATE($D143&amp;$E143),Anciens!$A$3:$G$334,6,FALSE))=TRUE,"",IF(VLOOKUP(CONCATENATE($D143&amp;$E143),Anciens!$A$3:$G$334,6,FALSE)=0,"",VLOOKUP(CONCATENATE($D143&amp;$E143),Anciens!$A$3:$G$334,6,FALSE)))</f>
        <v/>
      </c>
      <c r="AJ143" s="142" t="str">
        <f>IF(ISNA(VLOOKUP(CONCATENATE($D143&amp;$E143),Anciens!$A$3:$G$334,7,FALSE))=TRUE,"",IF(VLOOKUP(CONCATENATE($D143&amp;$E143),Anciens!$A$3:$G$334,7,FALSE)=0,"",VLOOKUP(CONCATENATE($D143&amp;$E143),Anciens!$A$3:$G$334,7,FALSE)))</f>
        <v/>
      </c>
    </row>
    <row r="144" spans="1:36" ht="15" customHeight="1" x14ac:dyDescent="0.2">
      <c r="A144" s="12"/>
      <c r="B144" s="13"/>
      <c r="C144" s="14"/>
      <c r="D144" s="15"/>
      <c r="E144" s="16"/>
      <c r="F144" s="17">
        <f>VLOOKUP(CONCATENATE($D144&amp;$E144),Anciens!$A$3:$G$334,4,FALSE)</f>
        <v>0</v>
      </c>
      <c r="G144" s="30">
        <f t="shared" si="9"/>
        <v>0</v>
      </c>
      <c r="H144" s="10" t="s">
        <v>753</v>
      </c>
      <c r="I144" s="31">
        <f>IF(OR(H144="NON",H144=""),G144,IF(H144="Famille",MAX(0,G144-$N$362),IF(H144="Promotion",MAX(0,G144-$N$363),IF(H144="mi-saison",MAX(0,ROUNDDOWN(G144*(1-$N$364),0)),IF(H144="Apogei94",MAX(0,ROUNDDOWN(G144*(1-$N$365),0)))))))</f>
        <v>0</v>
      </c>
      <c r="J144" s="9"/>
      <c r="K144" s="32">
        <f t="shared" si="10"/>
        <v>0</v>
      </c>
      <c r="L144" s="33" t="str">
        <f t="shared" si="11"/>
        <v/>
      </c>
      <c r="M144" s="35"/>
      <c r="N144" s="36"/>
      <c r="O144" s="123"/>
      <c r="P144" s="120"/>
      <c r="Q144" s="37"/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2"/>
        <v/>
      </c>
      <c r="AE144" s="26"/>
      <c r="AF144" s="27"/>
      <c r="AG144" s="28"/>
      <c r="AH144" s="142" t="str">
        <f>IF(ISNA(VLOOKUP(CONCATENATE($D144&amp;$E144),Anciens!$A$3:$G$334,5,FALSE))=TRUE,"",IF(VLOOKUP(CONCATENATE($D144&amp;$E144),Anciens!$A$3:$G$334,5,FALSE)=0,"",VLOOKUP(CONCATENATE($D144&amp;$E144),Anciens!$A$3:$G$334,5,FALSE)))</f>
        <v/>
      </c>
      <c r="AI144" s="142" t="str">
        <f>IF(ISNA(VLOOKUP(CONCATENATE($D144&amp;$E144),Anciens!$A$3:$G$334,6,FALSE))=TRUE,"",IF(VLOOKUP(CONCATENATE($D144&amp;$E144),Anciens!$A$3:$G$334,6,FALSE)=0,"",VLOOKUP(CONCATENATE($D144&amp;$E144),Anciens!$A$3:$G$334,6,FALSE)))</f>
        <v/>
      </c>
      <c r="AJ144" s="142" t="str">
        <f>IF(ISNA(VLOOKUP(CONCATENATE($D144&amp;$E144),Anciens!$A$3:$G$334,7,FALSE))=TRUE,"",IF(VLOOKUP(CONCATENATE($D144&amp;$E144),Anciens!$A$3:$G$334,7,FALSE)=0,"",VLOOKUP(CONCATENATE($D144&amp;$E144),Anciens!$A$3:$G$334,7,FALSE)))</f>
        <v/>
      </c>
    </row>
    <row r="145" spans="1:36" ht="15" customHeight="1" x14ac:dyDescent="0.2">
      <c r="A145" s="12"/>
      <c r="B145" s="13"/>
      <c r="C145" s="14"/>
      <c r="D145" s="15"/>
      <c r="E145" s="16"/>
      <c r="F145" s="17">
        <f>VLOOKUP(CONCATENATE($D145&amp;$E145),Anciens!$A$3:$G$334,4,FALSE)</f>
        <v>0</v>
      </c>
      <c r="G145" s="30">
        <f t="shared" si="9"/>
        <v>0</v>
      </c>
      <c r="H145" s="10" t="s">
        <v>753</v>
      </c>
      <c r="I145" s="31">
        <f>IF(OR(H145="NON",H145=""),G145,IF(H145="Famille",MAX(0,G145-$N$362),IF(H145="Promotion",MAX(0,G145-$N$363),IF(H145="mi-saison",MAX(0,ROUNDDOWN(G145*(1-$N$364),0)),IF(H145="Apogei94",MAX(0,ROUNDDOWN(G145*(1-$N$365),0)))))))</f>
        <v>0</v>
      </c>
      <c r="J145" s="9"/>
      <c r="K145" s="32">
        <f t="shared" si="10"/>
        <v>0</v>
      </c>
      <c r="L145" s="33" t="str">
        <f t="shared" si="11"/>
        <v/>
      </c>
      <c r="M145" s="35"/>
      <c r="N145" s="36"/>
      <c r="O145" s="123"/>
      <c r="P145" s="120"/>
      <c r="Q145" s="37"/>
      <c r="R145" s="153"/>
      <c r="S145" s="154"/>
      <c r="T145" s="155"/>
      <c r="U145" s="156"/>
      <c r="V145" s="157"/>
      <c r="W145" s="183"/>
      <c r="X145" s="184"/>
      <c r="Y145" s="185"/>
      <c r="Z145" s="186"/>
      <c r="AA145" s="187"/>
      <c r="AB145" s="24"/>
      <c r="AC145" s="25"/>
      <c r="AD145" s="34" t="str">
        <f t="shared" si="12"/>
        <v/>
      </c>
      <c r="AE145" s="26"/>
      <c r="AF145" s="27"/>
      <c r="AG145" s="28"/>
      <c r="AH145" s="281" t="str">
        <f>IF(ISNA(VLOOKUP(CONCATENATE($D145&amp;$E145),Anciens!$A$3:$G$334,5,FALSE))=TRUE,"",IF(VLOOKUP(CONCATENATE($D145&amp;$E145),Anciens!$A$3:$G$334,5,FALSE)=0,"",VLOOKUP(CONCATENATE($D145&amp;$E145),Anciens!$A$3:$G$334,5,FALSE)))</f>
        <v/>
      </c>
      <c r="AI145" s="142" t="str">
        <f>IF(ISNA(VLOOKUP(CONCATENATE($D145&amp;$E145),Anciens!$A$3:$G$334,6,FALSE))=TRUE,"",IF(VLOOKUP(CONCATENATE($D145&amp;$E145),Anciens!$A$3:$G$334,6,FALSE)=0,"",VLOOKUP(CONCATENATE($D145&amp;$E145),Anciens!$A$3:$G$334,6,FALSE)))</f>
        <v/>
      </c>
      <c r="AJ145" s="142" t="str">
        <f>IF(ISNA(VLOOKUP(CONCATENATE($D145&amp;$E145),Anciens!$A$3:$G$334,7,FALSE))=TRUE,"",IF(VLOOKUP(CONCATENATE($D145&amp;$E145),Anciens!$A$3:$G$334,7,FALSE)=0,"",VLOOKUP(CONCATENATE($D145&amp;$E145),Anciens!$A$3:$G$334,7,FALSE)))</f>
        <v/>
      </c>
    </row>
    <row r="146" spans="1:36" s="3" customFormat="1" ht="15" customHeight="1" x14ac:dyDescent="0.2">
      <c r="A146" s="12"/>
      <c r="B146" s="13"/>
      <c r="C146" s="14"/>
      <c r="D146" s="15"/>
      <c r="E146" s="16"/>
      <c r="F146" s="17">
        <f>VLOOKUP(CONCATENATE($D146&amp;$E146),Anciens!$A$3:$G$334,4,FALSE)</f>
        <v>0</v>
      </c>
      <c r="G146" s="30">
        <f t="shared" si="9"/>
        <v>0</v>
      </c>
      <c r="H146" s="10" t="s">
        <v>753</v>
      </c>
      <c r="I146" s="31">
        <f>IF(OR(H146="NON",H146=""),G146,IF(H146="Famille",MAX(0,G146-$N$362),IF(H146="Promotion",MAX(0,G146-$N$363),IF(H146="mi-saison",MAX(0,ROUNDDOWN(G146*(1-$N$364),0)),IF(H146="Apogei94",MAX(0,ROUNDDOWN(G146*(1-$N$365),0)))))))</f>
        <v>0</v>
      </c>
      <c r="J146" s="9"/>
      <c r="K146" s="32">
        <f t="shared" si="10"/>
        <v>0</v>
      </c>
      <c r="L146" s="33" t="str">
        <f t="shared" si="11"/>
        <v/>
      </c>
      <c r="M146" s="35"/>
      <c r="N146" s="36"/>
      <c r="O146" s="123"/>
      <c r="P146" s="120"/>
      <c r="Q146" s="37"/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2"/>
        <v/>
      </c>
      <c r="AE146" s="26"/>
      <c r="AF146" s="27"/>
      <c r="AG146" s="28"/>
      <c r="AH146" s="282" t="str">
        <f>IF(ISNA(VLOOKUP(CONCATENATE($D146&amp;$E146),Anciens!$A$3:$G$334,5,FALSE))=TRUE,"",IF(VLOOKUP(CONCATENATE($D146&amp;$E146),Anciens!$A$3:$G$334,5,FALSE)=0,"",VLOOKUP(CONCATENATE($D146&amp;$E146),Anciens!$A$3:$G$334,5,FALSE)))</f>
        <v/>
      </c>
      <c r="AI146" s="142" t="str">
        <f>IF(ISNA(VLOOKUP(CONCATENATE($D146&amp;$E146),Anciens!$A$3:$G$334,6,FALSE))=TRUE,"",IF(VLOOKUP(CONCATENATE($D146&amp;$E146),Anciens!$A$3:$G$334,6,FALSE)=0,"",VLOOKUP(CONCATENATE($D146&amp;$E146),Anciens!$A$3:$G$334,6,FALSE)))</f>
        <v/>
      </c>
      <c r="AJ146" s="142" t="str">
        <f>IF(ISNA(VLOOKUP(CONCATENATE($D146&amp;$E146),Anciens!$A$3:$G$334,7,FALSE))=TRUE,"",IF(VLOOKUP(CONCATENATE($D146&amp;$E146),Anciens!$A$3:$G$334,7,FALSE)=0,"",VLOOKUP(CONCATENATE($D146&amp;$E146),Anciens!$A$3:$G$334,7,FALSE)))</f>
        <v/>
      </c>
    </row>
    <row r="147" spans="1:36" s="3" customFormat="1" ht="15" customHeight="1" x14ac:dyDescent="0.2">
      <c r="A147" s="12"/>
      <c r="B147" s="13"/>
      <c r="C147" s="14"/>
      <c r="D147" s="15"/>
      <c r="E147" s="16"/>
      <c r="F147" s="17">
        <f>VLOOKUP(CONCATENATE($D147&amp;$E147),Anciens!$A$3:$G$334,4,FALSE)</f>
        <v>0</v>
      </c>
      <c r="G147" s="30">
        <f t="shared" si="9"/>
        <v>0</v>
      </c>
      <c r="H147" s="10" t="s">
        <v>753</v>
      </c>
      <c r="I147" s="31">
        <f>IF(OR(H147="NON",H147=""),G147,IF(H147="Famille",MAX(0,G147-$N$362),IF(H147="Promotion",MAX(0,G147-$N$363),IF(H147="mi-saison",MAX(0,ROUNDDOWN(G147*(1-$N$364),0)),IF(H147="Apogei94",MAX(0,ROUNDDOWN(G147*(1-$N$365),0)))))))</f>
        <v>0</v>
      </c>
      <c r="J147" s="9"/>
      <c r="K147" s="32">
        <f t="shared" si="10"/>
        <v>0</v>
      </c>
      <c r="L147" s="33" t="str">
        <f t="shared" si="11"/>
        <v/>
      </c>
      <c r="M147" s="35"/>
      <c r="N147" s="36"/>
      <c r="O147" s="123"/>
      <c r="P147" s="120"/>
      <c r="Q147" s="37"/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2"/>
        <v/>
      </c>
      <c r="AE147" s="26"/>
      <c r="AF147" s="27"/>
      <c r="AG147" s="28"/>
      <c r="AH147" s="234" t="str">
        <f>IF(ISNA(VLOOKUP(CONCATENATE($D147&amp;$E147),Anciens!$A$3:$G$334,5,FALSE))=TRUE,"",IF(VLOOKUP(CONCATENATE($D147&amp;$E147),Anciens!$A$3:$G$334,5,FALSE)=0,"",VLOOKUP(CONCATENATE($D147&amp;$E147),Anciens!$A$3:$G$334,5,FALSE)))</f>
        <v/>
      </c>
      <c r="AI147" s="142" t="str">
        <f>IF(ISNA(VLOOKUP(CONCATENATE($D147&amp;$E147),Anciens!$A$3:$G$334,6,FALSE))=TRUE,"",IF(VLOOKUP(CONCATENATE($D147&amp;$E147),Anciens!$A$3:$G$334,6,FALSE)=0,"",VLOOKUP(CONCATENATE($D147&amp;$E147),Anciens!$A$3:$G$334,6,FALSE)))</f>
        <v/>
      </c>
      <c r="AJ147" s="142" t="str">
        <f>IF(ISNA(VLOOKUP(CONCATENATE($D147&amp;$E147),Anciens!$A$3:$G$334,7,FALSE))=TRUE,"",IF(VLOOKUP(CONCATENATE($D147&amp;$E147),Anciens!$A$3:$G$334,7,FALSE)=0,"",VLOOKUP(CONCATENATE($D147&amp;$E147),Anciens!$A$3:$G$334,7,FALSE)))</f>
        <v/>
      </c>
    </row>
    <row r="148" spans="1:36" s="3" customFormat="1" ht="15" customHeight="1" x14ac:dyDescent="0.2">
      <c r="A148" s="12"/>
      <c r="B148" s="13"/>
      <c r="C148" s="14"/>
      <c r="D148" s="15"/>
      <c r="E148" s="16"/>
      <c r="F148" s="17">
        <f>VLOOKUP(CONCATENATE($D148&amp;$E148),Anciens!$A$3:$G$334,4,FALSE)</f>
        <v>0</v>
      </c>
      <c r="G148" s="30">
        <f t="shared" si="9"/>
        <v>0</v>
      </c>
      <c r="H148" s="10" t="s">
        <v>753</v>
      </c>
      <c r="I148" s="31">
        <f>IF(OR(H148="NON",H148=""),G148,IF(H148="Famille",MAX(0,G148-$N$362),IF(H148="Promotion",MAX(0,G148-$N$363),IF(H148="mi-saison",MAX(0,ROUNDDOWN(G148*(1-$N$364),0)),IF(H148="Apogei94",MAX(0,ROUNDDOWN(G148*(1-$N$365),0)))))))</f>
        <v>0</v>
      </c>
      <c r="J148" s="9"/>
      <c r="K148" s="32">
        <f t="shared" si="10"/>
        <v>0</v>
      </c>
      <c r="L148" s="33" t="str">
        <f t="shared" si="11"/>
        <v/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2"/>
        <v/>
      </c>
      <c r="AE148" s="26"/>
      <c r="AF148" s="27"/>
      <c r="AG148" s="28"/>
      <c r="AH148" s="234" t="str">
        <f>IF(ISNA(VLOOKUP(CONCATENATE($D148&amp;$E148),Anciens!$A$3:$G$334,5,FALSE))=TRUE,"",IF(VLOOKUP(CONCATENATE($D148&amp;$E148),Anciens!$A$3:$G$334,5,FALSE)=0,"",VLOOKUP(CONCATENATE($D148&amp;$E148),Anciens!$A$3:$G$334,5,FALSE)))</f>
        <v/>
      </c>
      <c r="AI148" s="142" t="str">
        <f>IF(ISNA(VLOOKUP(CONCATENATE($D148&amp;$E148),Anciens!$A$3:$G$334,6,FALSE))=TRUE,"",IF(VLOOKUP(CONCATENATE($D148&amp;$E148),Anciens!$A$3:$G$334,6,FALSE)=0,"",VLOOKUP(CONCATENATE($D148&amp;$E148),Anciens!$A$3:$G$334,6,FALSE)))</f>
        <v/>
      </c>
      <c r="AJ148" s="142" t="str">
        <f>IF(ISNA(VLOOKUP(CONCATENATE($D148&amp;$E148),Anciens!$A$3:$G$334,7,FALSE))=TRUE,"",IF(VLOOKUP(CONCATENATE($D148&amp;$E148),Anciens!$A$3:$G$334,7,FALSE)=0,"",VLOOKUP(CONCATENATE($D148&amp;$E148),Anciens!$A$3:$G$334,7,FALSE)))</f>
        <v/>
      </c>
    </row>
    <row r="149" spans="1:36" s="3" customFormat="1" ht="15" customHeight="1" x14ac:dyDescent="0.2">
      <c r="A149" s="12"/>
      <c r="B149" s="13"/>
      <c r="C149" s="14"/>
      <c r="D149" s="15"/>
      <c r="E149" s="16"/>
      <c r="F149" s="17">
        <f>VLOOKUP(CONCATENATE($D149&amp;$E149),Anciens!$A$3:$G$334,4,FALSE)</f>
        <v>0</v>
      </c>
      <c r="G149" s="30">
        <f t="shared" si="9"/>
        <v>0</v>
      </c>
      <c r="H149" s="10" t="s">
        <v>753</v>
      </c>
      <c r="I149" s="31">
        <f>IF(OR(H149="NON",H149=""),G149,IF(H149="Famille",MAX(0,G149-$N$362),IF(H149="Promotion",MAX(0,G149-$N$363),IF(H149="mi-saison",MAX(0,ROUNDDOWN(G149*(1-$N$364),0)),IF(H149="Apogei94",MAX(0,ROUNDDOWN(G149*(1-$N$365),0)))))))</f>
        <v>0</v>
      </c>
      <c r="J149" s="9"/>
      <c r="K149" s="32">
        <f t="shared" si="10"/>
        <v>0</v>
      </c>
      <c r="L149" s="33" t="str">
        <f t="shared" si="11"/>
        <v/>
      </c>
      <c r="M149" s="35"/>
      <c r="N149" s="36"/>
      <c r="O149" s="123"/>
      <c r="P149" s="120"/>
      <c r="Q149" s="37"/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si="12"/>
        <v/>
      </c>
      <c r="AE149" s="26"/>
      <c r="AF149" s="27"/>
      <c r="AG149" s="28"/>
      <c r="AH149" s="142" t="str">
        <f>IF(ISNA(VLOOKUP(CONCATENATE($D149&amp;$E149),Anciens!$A$3:$G$334,5,FALSE))=TRUE,"",IF(VLOOKUP(CONCATENATE($D149&amp;$E149),Anciens!$A$3:$G$334,5,FALSE)=0,"",VLOOKUP(CONCATENATE($D149&amp;$E149),Anciens!$A$3:$G$334,5,FALSE)))</f>
        <v/>
      </c>
      <c r="AI149" s="142" t="str">
        <f>IF(ISNA(VLOOKUP(CONCATENATE($D149&amp;$E149),Anciens!$A$3:$G$334,6,FALSE))=TRUE,"",IF(VLOOKUP(CONCATENATE($D149&amp;$E149),Anciens!$A$3:$G$334,6,FALSE)=0,"",VLOOKUP(CONCATENATE($D149&amp;$E149),Anciens!$A$3:$G$334,6,FALSE)))</f>
        <v/>
      </c>
      <c r="AJ149" s="142" t="str">
        <f>IF(ISNA(VLOOKUP(CONCATENATE($D149&amp;$E149),Anciens!$A$3:$G$334,7,FALSE))=TRUE,"",IF(VLOOKUP(CONCATENATE($D149&amp;$E149),Anciens!$A$3:$G$334,7,FALSE)=0,"",VLOOKUP(CONCATENATE($D149&amp;$E149),Anciens!$A$3:$G$334,7,FALSE)))</f>
        <v/>
      </c>
    </row>
    <row r="150" spans="1:36" s="3" customFormat="1" ht="15" customHeight="1" x14ac:dyDescent="0.2">
      <c r="A150" s="12"/>
      <c r="B150" s="13"/>
      <c r="C150" s="14"/>
      <c r="D150" s="15"/>
      <c r="E150" s="16"/>
      <c r="F150" s="17">
        <f>VLOOKUP(CONCATENATE($D150&amp;$E150),Anciens!$A$3:$G$334,4,FALSE)</f>
        <v>0</v>
      </c>
      <c r="G150" s="30">
        <f t="shared" si="9"/>
        <v>0</v>
      </c>
      <c r="H150" s="10" t="s">
        <v>753</v>
      </c>
      <c r="I150" s="31">
        <f>IF(OR(H150="NON",H150=""),G150,IF(H150="Famille",MAX(0,G150-$N$362),IF(H150="Promotion",MAX(0,G150-$N$363),IF(H150="mi-saison",MAX(0,ROUNDDOWN(G150*(1-$N$364),0)),IF(H150="Apogei94",MAX(0,ROUNDDOWN(G150*(1-$N$365),0)))))))</f>
        <v>0</v>
      </c>
      <c r="J150" s="9"/>
      <c r="K150" s="32">
        <f t="shared" si="10"/>
        <v>0</v>
      </c>
      <c r="L150" s="33" t="str">
        <f t="shared" si="11"/>
        <v/>
      </c>
      <c r="M150" s="35"/>
      <c r="N150" s="36"/>
      <c r="O150" s="123"/>
      <c r="P150" s="120"/>
      <c r="Q150" s="37"/>
      <c r="R150" s="153"/>
      <c r="S150" s="154"/>
      <c r="T150" s="155"/>
      <c r="U150" s="156"/>
      <c r="V150" s="157"/>
      <c r="W150" s="183"/>
      <c r="X150" s="184"/>
      <c r="Y150" s="185"/>
      <c r="Z150" s="186"/>
      <c r="AA150" s="187"/>
      <c r="AB150" s="24"/>
      <c r="AC150" s="25"/>
      <c r="AD150" s="34" t="str">
        <f t="shared" si="12"/>
        <v/>
      </c>
      <c r="AE150" s="26"/>
      <c r="AF150" s="27"/>
      <c r="AG150" s="28"/>
      <c r="AH150" s="142" t="str">
        <f>IF(ISNA(VLOOKUP(CONCATENATE($D150&amp;$E150),Anciens!$A$3:$G$334,5,FALSE))=TRUE,"",IF(VLOOKUP(CONCATENATE($D150&amp;$E150),Anciens!$A$3:$G$334,5,FALSE)=0,"",VLOOKUP(CONCATENATE($D150&amp;$E150),Anciens!$A$3:$G$334,5,FALSE)))</f>
        <v/>
      </c>
      <c r="AI150" s="142" t="str">
        <f>IF(ISNA(VLOOKUP(CONCATENATE($D150&amp;$E150),Anciens!$A$3:$G$334,6,FALSE))=TRUE,"",IF(VLOOKUP(CONCATENATE($D150&amp;$E150),Anciens!$A$3:$G$334,6,FALSE)=0,"",VLOOKUP(CONCATENATE($D150&amp;$E150),Anciens!$A$3:$G$334,6,FALSE)))</f>
        <v/>
      </c>
      <c r="AJ150" s="142" t="str">
        <f>IF(ISNA(VLOOKUP(CONCATENATE($D150&amp;$E150),Anciens!$A$3:$G$334,7,FALSE))=TRUE,"",IF(VLOOKUP(CONCATENATE($D150&amp;$E150),Anciens!$A$3:$G$334,7,FALSE)=0,"",VLOOKUP(CONCATENATE($D150&amp;$E150),Anciens!$A$3:$G$334,7,FALSE)))</f>
        <v/>
      </c>
    </row>
    <row r="151" spans="1:36" s="3" customFormat="1" ht="15" customHeight="1" x14ac:dyDescent="0.2">
      <c r="A151" s="12"/>
      <c r="B151" s="13"/>
      <c r="C151" s="14"/>
      <c r="D151" s="15"/>
      <c r="E151" s="16"/>
      <c r="F151" s="17">
        <f>VLOOKUP(CONCATENATE($D151&amp;$E151),Anciens!$A$3:$G$334,4,FALSE)</f>
        <v>0</v>
      </c>
      <c r="G151" s="30">
        <f t="shared" si="9"/>
        <v>0</v>
      </c>
      <c r="H151" s="10" t="s">
        <v>753</v>
      </c>
      <c r="I151" s="31">
        <f>IF(OR(H151="NON",H151=""),G151,IF(H151="Famille",MAX(0,G151-$N$362),IF(H151="Promotion",MAX(0,G151-$N$363),IF(H151="mi-saison",MAX(0,ROUNDDOWN(G151*(1-$N$364),0)),IF(H151="Apogei94",MAX(0,ROUNDDOWN(G151*(1-$N$365),0)))))))</f>
        <v>0</v>
      </c>
      <c r="J151" s="9"/>
      <c r="K151" s="32">
        <f t="shared" si="10"/>
        <v>0</v>
      </c>
      <c r="L151" s="33" t="str">
        <f t="shared" si="11"/>
        <v/>
      </c>
      <c r="M151" s="35"/>
      <c r="N151" s="36"/>
      <c r="O151" s="123"/>
      <c r="P151" s="120"/>
      <c r="Q151" s="37"/>
      <c r="R151" s="153"/>
      <c r="S151" s="154"/>
      <c r="T151" s="155"/>
      <c r="U151" s="156"/>
      <c r="V151" s="157"/>
      <c r="W151" s="183"/>
      <c r="X151" s="184"/>
      <c r="Y151" s="185"/>
      <c r="Z151" s="186"/>
      <c r="AA151" s="187"/>
      <c r="AB151" s="24"/>
      <c r="AC151" s="25"/>
      <c r="AD151" s="34" t="str">
        <f t="shared" si="12"/>
        <v/>
      </c>
      <c r="AE151" s="26"/>
      <c r="AF151" s="27"/>
      <c r="AG151" s="28"/>
      <c r="AH151" s="142" t="str">
        <f>IF(ISNA(VLOOKUP(CONCATENATE($D151&amp;$E151),Anciens!$A$3:$G$334,5,FALSE))=TRUE,"",IF(VLOOKUP(CONCATENATE($D151&amp;$E151),Anciens!$A$3:$G$334,5,FALSE)=0,"",VLOOKUP(CONCATENATE($D151&amp;$E151),Anciens!$A$3:$G$334,5,FALSE)))</f>
        <v/>
      </c>
      <c r="AI151" s="142" t="str">
        <f>IF(ISNA(VLOOKUP(CONCATENATE($D151&amp;$E151),Anciens!$A$3:$G$334,6,FALSE))=TRUE,"",IF(VLOOKUP(CONCATENATE($D151&amp;$E151),Anciens!$A$3:$G$334,6,FALSE)=0,"",VLOOKUP(CONCATENATE($D151&amp;$E151),Anciens!$A$3:$G$334,6,FALSE)))</f>
        <v/>
      </c>
      <c r="AJ151" s="142" t="str">
        <f>IF(ISNA(VLOOKUP(CONCATENATE($D151&amp;$E151),Anciens!$A$3:$G$334,7,FALSE))=TRUE,"",IF(VLOOKUP(CONCATENATE($D151&amp;$E151),Anciens!$A$3:$G$334,7,FALSE)=0,"",VLOOKUP(CONCATENATE($D151&amp;$E151),Anciens!$A$3:$G$334,7,FALSE)))</f>
        <v/>
      </c>
    </row>
    <row r="152" spans="1:36" s="3" customFormat="1" ht="15" customHeight="1" x14ac:dyDescent="0.2">
      <c r="A152" s="12"/>
      <c r="B152" s="13"/>
      <c r="C152" s="14"/>
      <c r="D152" s="15"/>
      <c r="E152" s="16"/>
      <c r="F152" s="17">
        <f>VLOOKUP(CONCATENATE($D152&amp;$E152),Anciens!$A$3:$G$334,4,FALSE)</f>
        <v>0</v>
      </c>
      <c r="G152" s="30">
        <f t="shared" si="9"/>
        <v>0</v>
      </c>
      <c r="H152" s="10" t="s">
        <v>753</v>
      </c>
      <c r="I152" s="31">
        <f>IF(OR(H152="NON",H152=""),G152,IF(H152="Famille",MAX(0,G152-$N$362),IF(H152="Promotion",MAX(0,G152-$N$363),IF(H152="mi-saison",MAX(0,ROUNDDOWN(G152*(1-$N$364),0)),IF(H152="Apogei94",MAX(0,ROUNDDOWN(G152*(1-$N$365),0)))))))</f>
        <v>0</v>
      </c>
      <c r="J152" s="9"/>
      <c r="K152" s="32">
        <f t="shared" si="10"/>
        <v>0</v>
      </c>
      <c r="L152" s="33" t="str">
        <f t="shared" si="11"/>
        <v/>
      </c>
      <c r="M152" s="35"/>
      <c r="N152" s="36"/>
      <c r="O152" s="123"/>
      <c r="P152" s="120"/>
      <c r="Q152" s="37"/>
      <c r="R152" s="153"/>
      <c r="S152" s="154"/>
      <c r="T152" s="155"/>
      <c r="U152" s="156"/>
      <c r="V152" s="157"/>
      <c r="W152" s="183"/>
      <c r="X152" s="184"/>
      <c r="Y152" s="185"/>
      <c r="Z152" s="186"/>
      <c r="AA152" s="187"/>
      <c r="AB152" s="24"/>
      <c r="AC152" s="25"/>
      <c r="AD152" s="34" t="str">
        <f t="shared" si="12"/>
        <v/>
      </c>
      <c r="AE152" s="26"/>
      <c r="AF152" s="27"/>
      <c r="AG152" s="28"/>
      <c r="AH152" s="234" t="str">
        <f>IF(ISNA(VLOOKUP(CONCATENATE($D152&amp;$E152),Anciens!$A$3:$G$334,5,FALSE))=TRUE,"",IF(VLOOKUP(CONCATENATE($D152&amp;$E152),Anciens!$A$3:$G$334,5,FALSE)=0,"",VLOOKUP(CONCATENATE($D152&amp;$E152),Anciens!$A$3:$G$334,5,FALSE)))</f>
        <v/>
      </c>
      <c r="AI152" s="142" t="str">
        <f>IF(ISNA(VLOOKUP(CONCATENATE($D152&amp;$E152),Anciens!$A$3:$G$334,6,FALSE))=TRUE,"",IF(VLOOKUP(CONCATENATE($D152&amp;$E152),Anciens!$A$3:$G$334,6,FALSE)=0,"",VLOOKUP(CONCATENATE($D152&amp;$E152),Anciens!$A$3:$G$334,6,FALSE)))</f>
        <v/>
      </c>
      <c r="AJ152" s="142" t="str">
        <f>IF(ISNA(VLOOKUP(CONCATENATE($D152&amp;$E152),Anciens!$A$3:$G$334,7,FALSE))=TRUE,"",IF(VLOOKUP(CONCATENATE($D152&amp;$E152),Anciens!$A$3:$G$334,7,FALSE)=0,"",VLOOKUP(CONCATENATE($D152&amp;$E152),Anciens!$A$3:$G$334,7,FALSE)))</f>
        <v/>
      </c>
    </row>
    <row r="153" spans="1:36" s="3" customFormat="1" ht="15" customHeight="1" x14ac:dyDescent="0.2">
      <c r="A153" s="12"/>
      <c r="B153" s="13"/>
      <c r="C153" s="14"/>
      <c r="D153" s="15"/>
      <c r="E153" s="16"/>
      <c r="F153" s="17">
        <f>VLOOKUP(CONCATENATE($D153&amp;$E153),Anciens!$A$3:$G$334,4,FALSE)</f>
        <v>0</v>
      </c>
      <c r="G153" s="30">
        <f t="shared" si="9"/>
        <v>0</v>
      </c>
      <c r="H153" s="10" t="s">
        <v>753</v>
      </c>
      <c r="I153" s="31">
        <f>IF(OR(H153="NON",H153=""),G153,IF(H153="Famille",MAX(0,G153-$N$362),IF(H153="Promotion",MAX(0,G153-$N$363),IF(H153="mi-saison",MAX(0,ROUNDDOWN(G153*(1-$N$364),0)),IF(H153="Apogei94",MAX(0,ROUNDDOWN(G153*(1-$N$365),0)))))))</f>
        <v>0</v>
      </c>
      <c r="J153" s="9"/>
      <c r="K153" s="32">
        <f t="shared" si="10"/>
        <v>0</v>
      </c>
      <c r="L153" s="33" t="str">
        <f t="shared" si="11"/>
        <v/>
      </c>
      <c r="M153" s="35"/>
      <c r="N153" s="36"/>
      <c r="O153" s="123"/>
      <c r="P153" s="120"/>
      <c r="Q153" s="37"/>
      <c r="R153" s="153"/>
      <c r="S153" s="154"/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12"/>
        <v/>
      </c>
      <c r="AE153" s="26"/>
      <c r="AF153" s="27"/>
      <c r="AG153" s="28"/>
      <c r="AH153" s="142" t="str">
        <f>IF(ISNA(VLOOKUP(CONCATENATE($D153&amp;$E153),Anciens!$A$3:$G$334,5,FALSE))=TRUE,"",IF(VLOOKUP(CONCATENATE($D153&amp;$E153),Anciens!$A$3:$G$334,5,FALSE)=0,"",VLOOKUP(CONCATENATE($D153&amp;$E153),Anciens!$A$3:$G$334,5,FALSE)))</f>
        <v/>
      </c>
      <c r="AI153" s="142" t="str">
        <f>IF(ISNA(VLOOKUP(CONCATENATE($D153&amp;$E153),Anciens!$A$3:$G$334,6,FALSE))=TRUE,"",IF(VLOOKUP(CONCATENATE($D153&amp;$E153),Anciens!$A$3:$G$334,6,FALSE)=0,"",VLOOKUP(CONCATENATE($D153&amp;$E153),Anciens!$A$3:$G$334,6,FALSE)))</f>
        <v/>
      </c>
      <c r="AJ153" s="142" t="str">
        <f>IF(ISNA(VLOOKUP(CONCATENATE($D153&amp;$E153),Anciens!$A$3:$G$334,7,FALSE))=TRUE,"",IF(VLOOKUP(CONCATENATE($D153&amp;$E153),Anciens!$A$3:$G$334,7,FALSE)=0,"",VLOOKUP(CONCATENATE($D153&amp;$E153),Anciens!$A$3:$G$334,7,FALSE)))</f>
        <v/>
      </c>
    </row>
    <row r="154" spans="1:36" s="3" customFormat="1" ht="15" customHeight="1" x14ac:dyDescent="0.2">
      <c r="A154" s="12"/>
      <c r="B154" s="13"/>
      <c r="C154" s="14"/>
      <c r="D154" s="15"/>
      <c r="E154" s="16"/>
      <c r="F154" s="17">
        <f>VLOOKUP(CONCATENATE($D154&amp;$E154),Anciens!$A$3:$G$334,4,FALSE)</f>
        <v>0</v>
      </c>
      <c r="G154" s="30">
        <f t="shared" si="9"/>
        <v>0</v>
      </c>
      <c r="H154" s="10" t="s">
        <v>753</v>
      </c>
      <c r="I154" s="31">
        <f>IF(OR(H154="NON",H154=""),G154,IF(H154="Famille",MAX(0,G154-$N$362),IF(H154="Promotion",MAX(0,G154-$N$363),IF(H154="mi-saison",MAX(0,ROUNDDOWN(G154*(1-$N$364),0)),IF(H154="Apogei94",MAX(0,ROUNDDOWN(G154*(1-$N$365),0)))))))</f>
        <v>0</v>
      </c>
      <c r="J154" s="9"/>
      <c r="K154" s="32">
        <f t="shared" si="10"/>
        <v>0</v>
      </c>
      <c r="L154" s="33" t="str">
        <f t="shared" si="11"/>
        <v/>
      </c>
      <c r="M154" s="35"/>
      <c r="N154" s="36"/>
      <c r="O154" s="123"/>
      <c r="P154" s="120"/>
      <c r="Q154" s="37"/>
      <c r="R154" s="153"/>
      <c r="S154" s="154"/>
      <c r="T154" s="155"/>
      <c r="U154" s="156"/>
      <c r="V154" s="157"/>
      <c r="W154" s="183"/>
      <c r="X154" s="184"/>
      <c r="Y154" s="185"/>
      <c r="Z154" s="186"/>
      <c r="AA154" s="187"/>
      <c r="AB154" s="24"/>
      <c r="AC154" s="25"/>
      <c r="AD154" s="34" t="str">
        <f t="shared" si="12"/>
        <v/>
      </c>
      <c r="AE154" s="26"/>
      <c r="AF154" s="27"/>
      <c r="AG154" s="28"/>
      <c r="AH154" s="142" t="str">
        <f>IF(ISNA(VLOOKUP(CONCATENATE($D154&amp;$E154),Anciens!$A$3:$G$334,5,FALSE))=TRUE,"",IF(VLOOKUP(CONCATENATE($D154&amp;$E154),Anciens!$A$3:$G$334,5,FALSE)=0,"",VLOOKUP(CONCATENATE($D154&amp;$E154),Anciens!$A$3:$G$334,5,FALSE)))</f>
        <v/>
      </c>
      <c r="AI154" s="142" t="str">
        <f>IF(ISNA(VLOOKUP(CONCATENATE($D154&amp;$E154),Anciens!$A$3:$G$334,6,FALSE))=TRUE,"",IF(VLOOKUP(CONCATENATE($D154&amp;$E154),Anciens!$A$3:$G$334,6,FALSE)=0,"",VLOOKUP(CONCATENATE($D154&amp;$E154),Anciens!$A$3:$G$334,6,FALSE)))</f>
        <v/>
      </c>
      <c r="AJ154" s="142" t="str">
        <f>IF(ISNA(VLOOKUP(CONCATENATE($D154&amp;$E154),Anciens!$A$3:$G$334,7,FALSE))=TRUE,"",IF(VLOOKUP(CONCATENATE($D154&amp;$E154),Anciens!$A$3:$G$334,7,FALSE)=0,"",VLOOKUP(CONCATENATE($D154&amp;$E154),Anciens!$A$3:$G$334,7,FALSE)))</f>
        <v/>
      </c>
    </row>
    <row r="155" spans="1:36" s="3" customFormat="1" ht="15" customHeight="1" x14ac:dyDescent="0.2">
      <c r="A155" s="12"/>
      <c r="B155" s="13"/>
      <c r="C155" s="14"/>
      <c r="D155" s="15"/>
      <c r="E155" s="16"/>
      <c r="F155" s="17">
        <f>VLOOKUP(CONCATENATE($D155&amp;$E155),Anciens!$A$3:$G$334,4,FALSE)</f>
        <v>0</v>
      </c>
      <c r="G155" s="30">
        <f t="shared" si="9"/>
        <v>0</v>
      </c>
      <c r="H155" s="10" t="s">
        <v>753</v>
      </c>
      <c r="I155" s="31">
        <f>IF(OR(H155="NON",H155=""),G155,IF(H155="Famille",MAX(0,G155-$N$362),IF(H155="Promotion",MAX(0,G155-$N$363),IF(H155="mi-saison",MAX(0,ROUNDDOWN(G155*(1-$N$364),0)),IF(H155="Apogei94",MAX(0,ROUNDDOWN(G155*(1-$N$365),0)))))))</f>
        <v>0</v>
      </c>
      <c r="J155" s="9"/>
      <c r="K155" s="32">
        <f t="shared" si="10"/>
        <v>0</v>
      </c>
      <c r="L155" s="33" t="str">
        <f t="shared" si="11"/>
        <v/>
      </c>
      <c r="M155" s="35"/>
      <c r="N155" s="36"/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12"/>
        <v/>
      </c>
      <c r="AE155" s="26"/>
      <c r="AF155" s="27"/>
      <c r="AG155" s="28"/>
      <c r="AH155" s="142" t="str">
        <f>IF(ISNA(VLOOKUP(CONCATENATE($D155&amp;$E155),Anciens!$A$3:$G$334,5,FALSE))=TRUE,"",IF(VLOOKUP(CONCATENATE($D155&amp;$E155),Anciens!$A$3:$G$334,5,FALSE)=0,"",VLOOKUP(CONCATENATE($D155&amp;$E155),Anciens!$A$3:$G$334,5,FALSE)))</f>
        <v/>
      </c>
      <c r="AI155" s="142" t="str">
        <f>IF(ISNA(VLOOKUP(CONCATENATE($D155&amp;$E155),Anciens!$A$3:$G$334,6,FALSE))=TRUE,"",IF(VLOOKUP(CONCATENATE($D155&amp;$E155),Anciens!$A$3:$G$334,6,FALSE)=0,"",VLOOKUP(CONCATENATE($D155&amp;$E155),Anciens!$A$3:$G$334,6,FALSE)))</f>
        <v/>
      </c>
      <c r="AJ155" s="142" t="str">
        <f>IF(ISNA(VLOOKUP(CONCATENATE($D155&amp;$E155),Anciens!$A$3:$G$334,7,FALSE))=TRUE,"",IF(VLOOKUP(CONCATENATE($D155&amp;$E155),Anciens!$A$3:$G$334,7,FALSE)=0,"",VLOOKUP(CONCATENATE($D155&amp;$E155),Anciens!$A$3:$G$334,7,FALSE)))</f>
        <v/>
      </c>
    </row>
    <row r="156" spans="1:36" s="3" customFormat="1" ht="15" customHeight="1" x14ac:dyDescent="0.2">
      <c r="A156" s="12"/>
      <c r="B156" s="13"/>
      <c r="C156" s="14"/>
      <c r="D156" s="15"/>
      <c r="E156" s="16"/>
      <c r="F156" s="17">
        <f>VLOOKUP(CONCATENATE($D156&amp;$E156),Anciens!$A$3:$G$334,4,FALSE)</f>
        <v>0</v>
      </c>
      <c r="G156" s="30">
        <f t="shared" si="9"/>
        <v>0</v>
      </c>
      <c r="H156" s="10" t="s">
        <v>753</v>
      </c>
      <c r="I156" s="31">
        <f>IF(OR(H156="NON",H156=""),G156,IF(H156="Famille",MAX(0,G156-$N$362),IF(H156="Promotion",MAX(0,G156-$N$363),IF(H156="mi-saison",MAX(0,ROUNDDOWN(G156*(1-$N$364),0)),IF(H156="Apogei94",MAX(0,ROUNDDOWN(G156*(1-$N$365),0)))))))</f>
        <v>0</v>
      </c>
      <c r="J156" s="9"/>
      <c r="K156" s="32">
        <f t="shared" si="10"/>
        <v>0</v>
      </c>
      <c r="L156" s="33" t="str">
        <f t="shared" si="11"/>
        <v/>
      </c>
      <c r="M156" s="35"/>
      <c r="N156" s="36"/>
      <c r="O156" s="123"/>
      <c r="P156" s="120"/>
      <c r="Q156" s="37"/>
      <c r="R156" s="153"/>
      <c r="S156" s="154"/>
      <c r="T156" s="155"/>
      <c r="U156" s="156"/>
      <c r="V156" s="157"/>
      <c r="W156" s="183"/>
      <c r="X156" s="184"/>
      <c r="Y156" s="185"/>
      <c r="Z156" s="186"/>
      <c r="AA156" s="187"/>
      <c r="AB156" s="24"/>
      <c r="AC156" s="25"/>
      <c r="AD156" s="34" t="str">
        <f t="shared" si="12"/>
        <v/>
      </c>
      <c r="AE156" s="26"/>
      <c r="AF156" s="27"/>
      <c r="AG156" s="28"/>
      <c r="AH156" s="234" t="str">
        <f>IF(ISNA(VLOOKUP(CONCATENATE($D156&amp;$E156),Anciens!$A$3:$G$334,5,FALSE))=TRUE,"",IF(VLOOKUP(CONCATENATE($D156&amp;$E156),Anciens!$A$3:$G$334,5,FALSE)=0,"",VLOOKUP(CONCATENATE($D156&amp;$E156),Anciens!$A$3:$G$334,5,FALSE)))</f>
        <v/>
      </c>
      <c r="AI156" s="142" t="str">
        <f>IF(ISNA(VLOOKUP(CONCATENATE($D156&amp;$E156),Anciens!$A$3:$G$334,6,FALSE))=TRUE,"",IF(VLOOKUP(CONCATENATE($D156&amp;$E156),Anciens!$A$3:$G$334,6,FALSE)=0,"",VLOOKUP(CONCATENATE($D156&amp;$E156),Anciens!$A$3:$G$334,6,FALSE)))</f>
        <v/>
      </c>
      <c r="AJ156" s="142" t="str">
        <f>IF(ISNA(VLOOKUP(CONCATENATE($D156&amp;$E156),Anciens!$A$3:$G$334,7,FALSE))=TRUE,"",IF(VLOOKUP(CONCATENATE($D156&amp;$E156),Anciens!$A$3:$G$334,7,FALSE)=0,"",VLOOKUP(CONCATENATE($D156&amp;$E156),Anciens!$A$3:$G$334,7,FALSE)))</f>
        <v/>
      </c>
    </row>
    <row r="157" spans="1:36" s="3" customFormat="1" ht="15" customHeight="1" x14ac:dyDescent="0.2">
      <c r="A157" s="12"/>
      <c r="B157" s="13"/>
      <c r="C157" s="14"/>
      <c r="D157" s="15"/>
      <c r="E157" s="16"/>
      <c r="F157" s="17">
        <f>VLOOKUP(CONCATENATE($D157&amp;$E157),Anciens!$A$3:$G$334,4,FALSE)</f>
        <v>0</v>
      </c>
      <c r="G157" s="30">
        <f t="shared" si="9"/>
        <v>0</v>
      </c>
      <c r="H157" s="10" t="s">
        <v>753</v>
      </c>
      <c r="I157" s="31">
        <f>IF(OR(H157="NON",H157=""),G157,IF(H157="Famille",MAX(0,G157-$N$362),IF(H157="Promotion",MAX(0,G157-$N$363),IF(H157="mi-saison",MAX(0,ROUNDDOWN(G157*(1-$N$364),0)),IF(H157="Apogei94",MAX(0,ROUNDDOWN(G157*(1-$N$365),0)))))))</f>
        <v>0</v>
      </c>
      <c r="J157" s="9"/>
      <c r="K157" s="32">
        <f t="shared" si="10"/>
        <v>0</v>
      </c>
      <c r="L157" s="33" t="str">
        <f t="shared" si="11"/>
        <v/>
      </c>
      <c r="M157" s="35"/>
      <c r="N157" s="36"/>
      <c r="O157" s="123"/>
      <c r="P157" s="120"/>
      <c r="Q157" s="37"/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12"/>
        <v/>
      </c>
      <c r="AE157" s="26"/>
      <c r="AF157" s="27"/>
      <c r="AG157" s="28"/>
      <c r="AH157" s="234" t="str">
        <f>IF(ISNA(VLOOKUP(CONCATENATE($D157&amp;$E157),Anciens!$A$3:$G$334,5,FALSE))=TRUE,"",IF(VLOOKUP(CONCATENATE($D157&amp;$E157),Anciens!$A$3:$G$334,5,FALSE)=0,"",VLOOKUP(CONCATENATE($D157&amp;$E157),Anciens!$A$3:$G$334,5,FALSE)))</f>
        <v/>
      </c>
      <c r="AI157" s="142" t="str">
        <f>IF(ISNA(VLOOKUP(CONCATENATE($D157&amp;$E157),Anciens!$A$3:$G$334,6,FALSE))=TRUE,"",IF(VLOOKUP(CONCATENATE($D157&amp;$E157),Anciens!$A$3:$G$334,6,FALSE)=0,"",VLOOKUP(CONCATENATE($D157&amp;$E157),Anciens!$A$3:$G$334,6,FALSE)))</f>
        <v/>
      </c>
      <c r="AJ157" s="142" t="str">
        <f>IF(ISNA(VLOOKUP(CONCATENATE($D157&amp;$E157),Anciens!$A$3:$G$334,7,FALSE))=TRUE,"",IF(VLOOKUP(CONCATENATE($D157&amp;$E157),Anciens!$A$3:$G$334,7,FALSE)=0,"",VLOOKUP(CONCATENATE($D157&amp;$E157),Anciens!$A$3:$G$334,7,FALSE)))</f>
        <v/>
      </c>
    </row>
    <row r="158" spans="1:36" s="3" customFormat="1" ht="15" customHeight="1" x14ac:dyDescent="0.2">
      <c r="A158" s="12"/>
      <c r="B158" s="13"/>
      <c r="C158" s="14"/>
      <c r="D158" s="15"/>
      <c r="E158" s="16"/>
      <c r="F158" s="17">
        <f>VLOOKUP(CONCATENATE($D158&amp;$E158),Anciens!$A$3:$G$334,4,FALSE)</f>
        <v>0</v>
      </c>
      <c r="G158" s="30">
        <f t="shared" si="9"/>
        <v>0</v>
      </c>
      <c r="H158" s="10" t="s">
        <v>753</v>
      </c>
      <c r="I158" s="31">
        <f>IF(OR(H158="NON",H158=""),G158,IF(H158="Famille",MAX(0,G158-$N$362),IF(H158="Promotion",MAX(0,G158-$N$363),IF(H158="mi-saison",MAX(0,ROUNDDOWN(G158*(1-$N$364),0)),IF(H158="Apogei94",MAX(0,ROUNDDOWN(G158*(1-$N$365),0)))))))</f>
        <v>0</v>
      </c>
      <c r="J158" s="9"/>
      <c r="K158" s="32">
        <f t="shared" si="10"/>
        <v>0</v>
      </c>
      <c r="L158" s="33" t="str">
        <f t="shared" si="11"/>
        <v/>
      </c>
      <c r="M158" s="35"/>
      <c r="N158" s="36"/>
      <c r="O158" s="123"/>
      <c r="P158" s="120"/>
      <c r="Q158" s="37"/>
      <c r="R158" s="153"/>
      <c r="S158" s="154"/>
      <c r="T158" s="155"/>
      <c r="U158" s="156"/>
      <c r="V158" s="157"/>
      <c r="W158" s="183"/>
      <c r="X158" s="184"/>
      <c r="Y158" s="185"/>
      <c r="Z158" s="186"/>
      <c r="AA158" s="187"/>
      <c r="AB158" s="24"/>
      <c r="AC158" s="25"/>
      <c r="AD158" s="34" t="str">
        <f t="shared" si="12"/>
        <v/>
      </c>
      <c r="AE158" s="26"/>
      <c r="AF158" s="27"/>
      <c r="AG158" s="28"/>
      <c r="AH158" s="234" t="str">
        <f>IF(ISNA(VLOOKUP(CONCATENATE($D158&amp;$E158),Anciens!$A$3:$G$334,5,FALSE))=TRUE,"",IF(VLOOKUP(CONCATENATE($D158&amp;$E158),Anciens!$A$3:$G$334,5,FALSE)=0,"",VLOOKUP(CONCATENATE($D158&amp;$E158),Anciens!$A$3:$G$334,5,FALSE)))</f>
        <v/>
      </c>
      <c r="AI158" s="142" t="str">
        <f>IF(ISNA(VLOOKUP(CONCATENATE($D158&amp;$E158),Anciens!$A$3:$G$334,6,FALSE))=TRUE,"",IF(VLOOKUP(CONCATENATE($D158&amp;$E158),Anciens!$A$3:$G$334,6,FALSE)=0,"",VLOOKUP(CONCATENATE($D158&amp;$E158),Anciens!$A$3:$G$334,6,FALSE)))</f>
        <v/>
      </c>
      <c r="AJ158" s="142" t="str">
        <f>IF(ISNA(VLOOKUP(CONCATENATE($D158&amp;$E158),Anciens!$A$3:$G$334,7,FALSE))=TRUE,"",IF(VLOOKUP(CONCATENATE($D158&amp;$E158),Anciens!$A$3:$G$334,7,FALSE)=0,"",VLOOKUP(CONCATENATE($D158&amp;$E158),Anciens!$A$3:$G$334,7,FALSE)))</f>
        <v/>
      </c>
    </row>
    <row r="159" spans="1:36" s="3" customFormat="1" ht="15" customHeight="1" x14ac:dyDescent="0.2">
      <c r="A159" s="12"/>
      <c r="B159" s="13"/>
      <c r="C159" s="14"/>
      <c r="D159" s="15"/>
      <c r="E159" s="16"/>
      <c r="F159" s="17">
        <f>VLOOKUP(CONCATENATE($D159&amp;$E159),Anciens!$A$3:$G$334,4,FALSE)</f>
        <v>0</v>
      </c>
      <c r="G159" s="30">
        <f t="shared" si="9"/>
        <v>0</v>
      </c>
      <c r="H159" s="10" t="s">
        <v>753</v>
      </c>
      <c r="I159" s="31">
        <f>IF(OR(H159="NON",H159=""),G159,IF(H159="Famille",MAX(0,G159-$N$362),IF(H159="Promotion",MAX(0,G159-$N$363),IF(H159="mi-saison",MAX(0,ROUNDDOWN(G159*(1-$N$364),0)),IF(H159="Apogei94",MAX(0,ROUNDDOWN(G159*(1-$N$365),0)))))))</f>
        <v>0</v>
      </c>
      <c r="J159" s="9"/>
      <c r="K159" s="32">
        <f t="shared" si="10"/>
        <v>0</v>
      </c>
      <c r="L159" s="33" t="str">
        <f t="shared" si="11"/>
        <v/>
      </c>
      <c r="M159" s="35"/>
      <c r="N159" s="36"/>
      <c r="O159" s="123"/>
      <c r="P159" s="120"/>
      <c r="Q159" s="37"/>
      <c r="R159" s="153"/>
      <c r="S159" s="154"/>
      <c r="T159" s="155"/>
      <c r="U159" s="156"/>
      <c r="V159" s="157"/>
      <c r="W159" s="183"/>
      <c r="X159" s="184"/>
      <c r="Y159" s="185"/>
      <c r="Z159" s="186"/>
      <c r="AA159" s="187"/>
      <c r="AB159" s="24"/>
      <c r="AC159" s="25"/>
      <c r="AD159" s="34" t="str">
        <f t="shared" si="12"/>
        <v/>
      </c>
      <c r="AE159" s="26"/>
      <c r="AF159" s="27"/>
      <c r="AG159" s="28"/>
      <c r="AH159" s="234" t="str">
        <f>IF(ISNA(VLOOKUP(CONCATENATE($D159&amp;$E159),Anciens!$A$3:$G$334,5,FALSE))=TRUE,"",IF(VLOOKUP(CONCATENATE($D159&amp;$E159),Anciens!$A$3:$G$334,5,FALSE)=0,"",VLOOKUP(CONCATENATE($D159&amp;$E159),Anciens!$A$3:$G$334,5,FALSE)))</f>
        <v/>
      </c>
      <c r="AI159" s="142" t="str">
        <f>IF(ISNA(VLOOKUP(CONCATENATE($D159&amp;$E159),Anciens!$A$3:$G$334,6,FALSE))=TRUE,"",IF(VLOOKUP(CONCATENATE($D159&amp;$E159),Anciens!$A$3:$G$334,6,FALSE)=0,"",VLOOKUP(CONCATENATE($D159&amp;$E159),Anciens!$A$3:$G$334,6,FALSE)))</f>
        <v/>
      </c>
      <c r="AJ159" s="142" t="str">
        <f>IF(ISNA(VLOOKUP(CONCATENATE($D159&amp;$E159),Anciens!$A$3:$G$334,7,FALSE))=TRUE,"",IF(VLOOKUP(CONCATENATE($D159&amp;$E159),Anciens!$A$3:$G$334,7,FALSE)=0,"",VLOOKUP(CONCATENATE($D159&amp;$E159),Anciens!$A$3:$G$334,7,FALSE)))</f>
        <v/>
      </c>
    </row>
    <row r="160" spans="1:36" s="3" customFormat="1" ht="15" customHeight="1" x14ac:dyDescent="0.2">
      <c r="A160" s="12"/>
      <c r="B160" s="13"/>
      <c r="C160" s="14"/>
      <c r="D160" s="15"/>
      <c r="E160" s="16"/>
      <c r="F160" s="17">
        <f>VLOOKUP(CONCATENATE($D160&amp;$E160),Anciens!$A$3:$G$334,4,FALSE)</f>
        <v>0</v>
      </c>
      <c r="G160" s="30">
        <f t="shared" si="9"/>
        <v>0</v>
      </c>
      <c r="H160" s="10" t="s">
        <v>753</v>
      </c>
      <c r="I160" s="31">
        <f>IF(OR(H160="NON",H160=""),G160,IF(H160="Famille",MAX(0,G160-$N$362),IF(H160="Promotion",MAX(0,G160-$N$363),IF(H160="mi-saison",MAX(0,ROUNDDOWN(G160*(1-$N$364),0)),IF(H160="Apogei94",MAX(0,ROUNDDOWN(G160*(1-$N$365),0)))))))</f>
        <v>0</v>
      </c>
      <c r="J160" s="9"/>
      <c r="K160" s="32">
        <f t="shared" si="10"/>
        <v>0</v>
      </c>
      <c r="L160" s="33" t="str">
        <f t="shared" si="11"/>
        <v/>
      </c>
      <c r="M160" s="35"/>
      <c r="N160" s="36"/>
      <c r="O160" s="123"/>
      <c r="P160" s="120"/>
      <c r="Q160" s="37"/>
      <c r="R160" s="153"/>
      <c r="S160" s="154"/>
      <c r="T160" s="155"/>
      <c r="U160" s="156"/>
      <c r="V160" s="157"/>
      <c r="W160" s="183"/>
      <c r="X160" s="184"/>
      <c r="Y160" s="185"/>
      <c r="Z160" s="186"/>
      <c r="AA160" s="187"/>
      <c r="AB160" s="24"/>
      <c r="AC160" s="25"/>
      <c r="AD160" s="34" t="str">
        <f t="shared" si="12"/>
        <v/>
      </c>
      <c r="AE160" s="26"/>
      <c r="AF160" s="27"/>
      <c r="AG160" s="28"/>
      <c r="AH160" s="142" t="str">
        <f>IF(ISNA(VLOOKUP(CONCATENATE($D160&amp;$E160),Anciens!$A$3:$G$334,5,FALSE))=TRUE,"",IF(VLOOKUP(CONCATENATE($D160&amp;$E160),Anciens!$A$3:$G$334,5,FALSE)=0,"",VLOOKUP(CONCATENATE($D160&amp;$E160),Anciens!$A$3:$G$334,5,FALSE)))</f>
        <v/>
      </c>
      <c r="AI160" s="142" t="str">
        <f>IF(ISNA(VLOOKUP(CONCATENATE($D160&amp;$E160),Anciens!$A$3:$G$334,6,FALSE))=TRUE,"",IF(VLOOKUP(CONCATENATE($D160&amp;$E160),Anciens!$A$3:$G$334,6,FALSE)=0,"",VLOOKUP(CONCATENATE($D160&amp;$E160),Anciens!$A$3:$G$334,6,FALSE)))</f>
        <v/>
      </c>
      <c r="AJ160" s="142" t="str">
        <f>IF(ISNA(VLOOKUP(CONCATENATE($D160&amp;$E160),Anciens!$A$3:$G$334,7,FALSE))=TRUE,"",IF(VLOOKUP(CONCATENATE($D160&amp;$E160),Anciens!$A$3:$G$334,7,FALSE)=0,"",VLOOKUP(CONCATENATE($D160&amp;$E160),Anciens!$A$3:$G$334,7,FALSE)))</f>
        <v/>
      </c>
    </row>
    <row r="161" spans="1:36" s="3" customFormat="1" ht="15" customHeight="1" x14ac:dyDescent="0.2">
      <c r="A161" s="12"/>
      <c r="B161" s="13"/>
      <c r="C161" s="14"/>
      <c r="D161" s="15"/>
      <c r="E161" s="16"/>
      <c r="F161" s="17">
        <f>VLOOKUP(CONCATENATE($D161&amp;$E161),Anciens!$A$3:$G$334,4,FALSE)</f>
        <v>0</v>
      </c>
      <c r="G161" s="30">
        <f t="shared" si="9"/>
        <v>0</v>
      </c>
      <c r="H161" s="10" t="s">
        <v>753</v>
      </c>
      <c r="I161" s="31">
        <f>IF(OR(H161="NON",H161=""),G161,IF(H161="Famille",MAX(0,G161-$N$362),IF(H161="Promotion",MAX(0,G161-$N$363),IF(H161="mi-saison",MAX(0,ROUNDDOWN(G161*(1-$N$364),0)),IF(H161="Apogei94",MAX(0,ROUNDDOWN(G161*(1-$N$365),0)))))))</f>
        <v>0</v>
      </c>
      <c r="J161" s="9"/>
      <c r="K161" s="32">
        <f t="shared" si="10"/>
        <v>0</v>
      </c>
      <c r="L161" s="33" t="str">
        <f t="shared" si="11"/>
        <v/>
      </c>
      <c r="M161" s="35"/>
      <c r="N161" s="36"/>
      <c r="O161" s="123"/>
      <c r="P161" s="120"/>
      <c r="Q161" s="37"/>
      <c r="R161" s="153"/>
      <c r="S161" s="154"/>
      <c r="T161" s="155"/>
      <c r="U161" s="156"/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12"/>
        <v/>
      </c>
      <c r="AE161" s="26"/>
      <c r="AF161" s="27"/>
      <c r="AG161" s="28"/>
      <c r="AH161" s="142" t="str">
        <f>IF(ISNA(VLOOKUP(CONCATENATE($D161&amp;$E161),Anciens!$A$3:$G$334,5,FALSE))=TRUE,"",IF(VLOOKUP(CONCATENATE($D161&amp;$E161),Anciens!$A$3:$G$334,5,FALSE)=0,"",VLOOKUP(CONCATENATE($D161&amp;$E161),Anciens!$A$3:$G$334,5,FALSE)))</f>
        <v/>
      </c>
      <c r="AI161" s="142" t="str">
        <f>IF(ISNA(VLOOKUP(CONCATENATE($D161&amp;$E161),Anciens!$A$3:$G$334,6,FALSE))=TRUE,"",IF(VLOOKUP(CONCATENATE($D161&amp;$E161),Anciens!$A$3:$G$334,6,FALSE)=0,"",VLOOKUP(CONCATENATE($D161&amp;$E161),Anciens!$A$3:$G$334,6,FALSE)))</f>
        <v/>
      </c>
      <c r="AJ161" s="142" t="str">
        <f>IF(ISNA(VLOOKUP(CONCATENATE($D161&amp;$E161),Anciens!$A$3:$G$334,7,FALSE))=TRUE,"",IF(VLOOKUP(CONCATENATE($D161&amp;$E161),Anciens!$A$3:$G$334,7,FALSE)=0,"",VLOOKUP(CONCATENATE($D161&amp;$E161),Anciens!$A$3:$G$334,7,FALSE)))</f>
        <v/>
      </c>
    </row>
    <row r="162" spans="1:36" s="3" customFormat="1" ht="15" customHeight="1" x14ac:dyDescent="0.2">
      <c r="A162" s="12"/>
      <c r="B162" s="13"/>
      <c r="C162" s="14"/>
      <c r="D162" s="15"/>
      <c r="E162" s="16"/>
      <c r="F162" s="17">
        <f>VLOOKUP(CONCATENATE($D162&amp;$E162),Anciens!$A$3:$G$334,4,FALSE)</f>
        <v>0</v>
      </c>
      <c r="G162" s="30">
        <f t="shared" si="9"/>
        <v>0</v>
      </c>
      <c r="H162" s="10" t="s">
        <v>753</v>
      </c>
      <c r="I162" s="31">
        <f>IF(OR(H162="NON",H162=""),G162,IF(H162="Famille",MAX(0,G162-$N$362),IF(H162="Promotion",MAX(0,G162-$N$363),IF(H162="mi-saison",MAX(0,ROUNDDOWN(G162*(1-$N$364),0)),IF(H162="Apogei94",MAX(0,ROUNDDOWN(G162*(1-$N$365),0)))))))</f>
        <v>0</v>
      </c>
      <c r="J162" s="9"/>
      <c r="K162" s="32">
        <f t="shared" si="10"/>
        <v>0</v>
      </c>
      <c r="L162" s="33" t="str">
        <f t="shared" si="11"/>
        <v/>
      </c>
      <c r="M162" s="35"/>
      <c r="N162" s="36"/>
      <c r="O162" s="123"/>
      <c r="P162" s="120"/>
      <c r="Q162" s="37"/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12"/>
        <v/>
      </c>
      <c r="AE162" s="26"/>
      <c r="AF162" s="27"/>
      <c r="AG162" s="28"/>
      <c r="AH162" s="142" t="str">
        <f>IF(ISNA(VLOOKUP(CONCATENATE($D162&amp;$E162),Anciens!$A$3:$G$334,5,FALSE))=TRUE,"",IF(VLOOKUP(CONCATENATE($D162&amp;$E162),Anciens!$A$3:$G$334,5,FALSE)=0,"",VLOOKUP(CONCATENATE($D162&amp;$E162),Anciens!$A$3:$G$334,5,FALSE)))</f>
        <v/>
      </c>
      <c r="AI162" s="142" t="str">
        <f>IF(ISNA(VLOOKUP(CONCATENATE($D162&amp;$E162),Anciens!$A$3:$G$334,6,FALSE))=TRUE,"",IF(VLOOKUP(CONCATENATE($D162&amp;$E162),Anciens!$A$3:$G$334,6,FALSE)=0,"",VLOOKUP(CONCATENATE($D162&amp;$E162),Anciens!$A$3:$G$334,6,FALSE)))</f>
        <v/>
      </c>
      <c r="AJ162" s="142" t="str">
        <f>IF(ISNA(VLOOKUP(CONCATENATE($D162&amp;$E162),Anciens!$A$3:$G$334,7,FALSE))=TRUE,"",IF(VLOOKUP(CONCATENATE($D162&amp;$E162),Anciens!$A$3:$G$334,7,FALSE)=0,"",VLOOKUP(CONCATENATE($D162&amp;$E162),Anciens!$A$3:$G$334,7,FALSE)))</f>
        <v/>
      </c>
    </row>
    <row r="163" spans="1:36" s="3" customFormat="1" ht="15" customHeight="1" x14ac:dyDescent="0.2">
      <c r="A163" s="12"/>
      <c r="B163" s="13"/>
      <c r="C163" s="14"/>
      <c r="D163" s="15"/>
      <c r="E163" s="16"/>
      <c r="F163" s="17">
        <f>VLOOKUP(CONCATENATE($D163&amp;$E163),Anciens!$A$3:$G$334,4,FALSE)</f>
        <v>0</v>
      </c>
      <c r="G163" s="30">
        <f t="shared" si="9"/>
        <v>0</v>
      </c>
      <c r="H163" s="10" t="s">
        <v>753</v>
      </c>
      <c r="I163" s="31">
        <f>IF(OR(H163="NON",H163=""),G163,IF(H163="Famille",MAX(0,G163-$N$362),IF(H163="Promotion",MAX(0,G163-$N$363),IF(H163="mi-saison",MAX(0,ROUNDDOWN(G163*(1-$N$364),0)),IF(H163="Apogei94",MAX(0,ROUNDDOWN(G163*(1-$N$365),0)))))))</f>
        <v>0</v>
      </c>
      <c r="J163" s="9"/>
      <c r="K163" s="32">
        <f t="shared" si="10"/>
        <v>0</v>
      </c>
      <c r="L163" s="33" t="str">
        <f t="shared" si="11"/>
        <v/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12"/>
        <v/>
      </c>
      <c r="AE163" s="26"/>
      <c r="AF163" s="27"/>
      <c r="AG163" s="28"/>
      <c r="AH163" s="234" t="str">
        <f>IF(ISNA(VLOOKUP(CONCATENATE($D163&amp;$E163),Anciens!$A$3:$G$334,5,FALSE))=TRUE,"",IF(VLOOKUP(CONCATENATE($D163&amp;$E163),Anciens!$A$3:$G$334,5,FALSE)=0,"",VLOOKUP(CONCATENATE($D163&amp;$E163),Anciens!$A$3:$G$334,5,FALSE)))</f>
        <v/>
      </c>
      <c r="AI163" s="142" t="str">
        <f>IF(ISNA(VLOOKUP(CONCATENATE($D163&amp;$E163),Anciens!$A$3:$G$334,6,FALSE))=TRUE,"",IF(VLOOKUP(CONCATENATE($D163&amp;$E163),Anciens!$A$3:$G$334,6,FALSE)=0,"",VLOOKUP(CONCATENATE($D163&amp;$E163),Anciens!$A$3:$G$334,6,FALSE)))</f>
        <v/>
      </c>
      <c r="AJ163" s="142" t="str">
        <f>IF(ISNA(VLOOKUP(CONCATENATE($D163&amp;$E163),Anciens!$A$3:$G$334,7,FALSE))=TRUE,"",IF(VLOOKUP(CONCATENATE($D163&amp;$E163),Anciens!$A$3:$G$334,7,FALSE)=0,"",VLOOKUP(CONCATENATE($D163&amp;$E163),Anciens!$A$3:$G$334,7,FALSE)))</f>
        <v/>
      </c>
    </row>
    <row r="164" spans="1:36" s="3" customFormat="1" ht="15" customHeight="1" x14ac:dyDescent="0.2">
      <c r="A164" s="12"/>
      <c r="B164" s="13"/>
      <c r="C164" s="14"/>
      <c r="D164" s="15"/>
      <c r="E164" s="16"/>
      <c r="F164" s="17">
        <f>VLOOKUP(CONCATENATE($D164&amp;$E164),Anciens!$A$3:$G$334,4,FALSE)</f>
        <v>0</v>
      </c>
      <c r="G164" s="30">
        <f t="shared" si="9"/>
        <v>0</v>
      </c>
      <c r="H164" s="10" t="s">
        <v>753</v>
      </c>
      <c r="I164" s="31">
        <f>IF(OR(H164="NON",H164=""),G164,IF(H164="Famille",MAX(0,G164-$N$362),IF(H164="Promotion",MAX(0,G164-$N$363),IF(H164="mi-saison",MAX(0,ROUNDDOWN(G164*(1-$N$364),0)),IF(H164="Apogei94",MAX(0,ROUNDDOWN(G164*(1-$N$365),0)))))))</f>
        <v>0</v>
      </c>
      <c r="J164" s="9"/>
      <c r="K164" s="32">
        <f t="shared" si="10"/>
        <v>0</v>
      </c>
      <c r="L164" s="33" t="str">
        <f t="shared" si="11"/>
        <v/>
      </c>
      <c r="M164" s="35"/>
      <c r="N164" s="36"/>
      <c r="O164" s="123"/>
      <c r="P164" s="120"/>
      <c r="Q164" s="37"/>
      <c r="R164" s="153"/>
      <c r="S164" s="154"/>
      <c r="T164" s="155"/>
      <c r="U164" s="156"/>
      <c r="V164" s="157"/>
      <c r="W164" s="183"/>
      <c r="X164" s="184"/>
      <c r="Y164" s="185"/>
      <c r="Z164" s="186"/>
      <c r="AA164" s="187"/>
      <c r="AB164" s="24"/>
      <c r="AC164" s="25"/>
      <c r="AD164" s="34" t="str">
        <f t="shared" si="12"/>
        <v/>
      </c>
      <c r="AE164" s="26"/>
      <c r="AF164" s="27"/>
      <c r="AG164" s="28"/>
      <c r="AH164" s="234" t="str">
        <f>IF(ISNA(VLOOKUP(CONCATENATE($D164&amp;$E164),Anciens!$A$3:$G$334,5,FALSE))=TRUE,"",IF(VLOOKUP(CONCATENATE($D164&amp;$E164),Anciens!$A$3:$G$334,5,FALSE)=0,"",VLOOKUP(CONCATENATE($D164&amp;$E164),Anciens!$A$3:$G$334,5,FALSE)))</f>
        <v/>
      </c>
      <c r="AI164" s="142" t="str">
        <f>IF(ISNA(VLOOKUP(CONCATENATE($D164&amp;$E164),Anciens!$A$3:$G$334,6,FALSE))=TRUE,"",IF(VLOOKUP(CONCATENATE($D164&amp;$E164),Anciens!$A$3:$G$334,6,FALSE)=0,"",VLOOKUP(CONCATENATE($D164&amp;$E164),Anciens!$A$3:$G$334,6,FALSE)))</f>
        <v/>
      </c>
      <c r="AJ164" s="142" t="str">
        <f>IF(ISNA(VLOOKUP(CONCATENATE($D164&amp;$E164),Anciens!$A$3:$G$334,7,FALSE))=TRUE,"",IF(VLOOKUP(CONCATENATE($D164&amp;$E164),Anciens!$A$3:$G$334,7,FALSE)=0,"",VLOOKUP(CONCATENATE($D164&amp;$E164),Anciens!$A$3:$G$334,7,FALSE)))</f>
        <v/>
      </c>
    </row>
    <row r="165" spans="1:36" s="3" customFormat="1" ht="15" customHeight="1" x14ac:dyDescent="0.2">
      <c r="A165" s="12"/>
      <c r="B165" s="13"/>
      <c r="C165" s="14"/>
      <c r="D165" s="15"/>
      <c r="E165" s="16"/>
      <c r="F165" s="17">
        <f>VLOOKUP(CONCATENATE($D165&amp;$E165),Anciens!$A$3:$G$334,4,FALSE)</f>
        <v>0</v>
      </c>
      <c r="G165" s="30">
        <f t="shared" si="9"/>
        <v>0</v>
      </c>
      <c r="H165" s="10" t="s">
        <v>753</v>
      </c>
      <c r="I165" s="31">
        <f>IF(OR(H165="NON",H165=""),G165,IF(H165="Famille",MAX(0,G165-$N$362),IF(H165="Promotion",MAX(0,G165-$N$363),IF(H165="mi-saison",MAX(0,ROUNDDOWN(G165*(1-$N$364),0)),IF(H165="Apogei94",MAX(0,ROUNDDOWN(G165*(1-$N$365),0)))))))</f>
        <v>0</v>
      </c>
      <c r="J165" s="9"/>
      <c r="K165" s="32">
        <f t="shared" si="10"/>
        <v>0</v>
      </c>
      <c r="L165" s="33" t="str">
        <f t="shared" si="11"/>
        <v/>
      </c>
      <c r="M165" s="35"/>
      <c r="N165" s="36"/>
      <c r="O165" s="123"/>
      <c r="P165" s="120"/>
      <c r="Q165" s="37"/>
      <c r="R165" s="153"/>
      <c r="S165" s="154"/>
      <c r="T165" s="155"/>
      <c r="U165" s="156"/>
      <c r="V165" s="157"/>
      <c r="W165" s="183"/>
      <c r="X165" s="184"/>
      <c r="Y165" s="185"/>
      <c r="Z165" s="186"/>
      <c r="AA165" s="187"/>
      <c r="AB165" s="24"/>
      <c r="AC165" s="25"/>
      <c r="AD165" s="34" t="str">
        <f t="shared" si="12"/>
        <v/>
      </c>
      <c r="AE165" s="26"/>
      <c r="AF165" s="27"/>
      <c r="AG165" s="28"/>
      <c r="AH165" s="234" t="str">
        <f>IF(ISNA(VLOOKUP(CONCATENATE($D165&amp;$E165),Anciens!$A$3:$G$334,5,FALSE))=TRUE,"",IF(VLOOKUP(CONCATENATE($D165&amp;$E165),Anciens!$A$3:$G$334,5,FALSE)=0,"",VLOOKUP(CONCATENATE($D165&amp;$E165),Anciens!$A$3:$G$334,5,FALSE)))</f>
        <v/>
      </c>
      <c r="AI165" s="142" t="str">
        <f>IF(ISNA(VLOOKUP(CONCATENATE($D165&amp;$E165),Anciens!$A$3:$G$334,6,FALSE))=TRUE,"",IF(VLOOKUP(CONCATENATE($D165&amp;$E165),Anciens!$A$3:$G$334,6,FALSE)=0,"",VLOOKUP(CONCATENATE($D165&amp;$E165),Anciens!$A$3:$G$334,6,FALSE)))</f>
        <v/>
      </c>
      <c r="AJ165" s="142" t="str">
        <f>IF(ISNA(VLOOKUP(CONCATENATE($D165&amp;$E165),Anciens!$A$3:$G$334,7,FALSE))=TRUE,"",IF(VLOOKUP(CONCATENATE($D165&amp;$E165),Anciens!$A$3:$G$334,7,FALSE)=0,"",VLOOKUP(CONCATENATE($D165&amp;$E165),Anciens!$A$3:$G$334,7,FALSE)))</f>
        <v/>
      </c>
    </row>
    <row r="166" spans="1:36" s="3" customFormat="1" ht="15" customHeight="1" x14ac:dyDescent="0.2">
      <c r="A166" s="12"/>
      <c r="B166" s="13"/>
      <c r="C166" s="14"/>
      <c r="D166" s="15"/>
      <c r="E166" s="16"/>
      <c r="F166" s="17">
        <f>VLOOKUP(CONCATENATE($D166&amp;$E166),Anciens!$A$3:$G$334,4,FALSE)</f>
        <v>0</v>
      </c>
      <c r="G166" s="30">
        <f t="shared" si="9"/>
        <v>0</v>
      </c>
      <c r="H166" s="10" t="s">
        <v>753</v>
      </c>
      <c r="I166" s="31">
        <f>IF(OR(H166="NON",H166=""),G166,IF(H166="Famille",MAX(0,G166-$N$362),IF(H166="Promotion",MAX(0,G166-$N$363),IF(H166="mi-saison",MAX(0,ROUNDDOWN(G166*(1-$N$364),0)),IF(H166="Apogei94",MAX(0,ROUNDDOWN(G166*(1-$N$365),0)))))))</f>
        <v>0</v>
      </c>
      <c r="J166" s="9"/>
      <c r="K166" s="32">
        <f t="shared" si="10"/>
        <v>0</v>
      </c>
      <c r="L166" s="33" t="str">
        <f t="shared" si="11"/>
        <v/>
      </c>
      <c r="M166" s="35"/>
      <c r="N166" s="36"/>
      <c r="O166" s="123"/>
      <c r="P166" s="120"/>
      <c r="Q166" s="37"/>
      <c r="R166" s="153"/>
      <c r="S166" s="154"/>
      <c r="T166" s="155"/>
      <c r="U166" s="156"/>
      <c r="V166" s="157"/>
      <c r="W166" s="183"/>
      <c r="X166" s="184"/>
      <c r="Y166" s="185"/>
      <c r="Z166" s="186"/>
      <c r="AA166" s="187"/>
      <c r="AB166" s="24"/>
      <c r="AC166" s="25"/>
      <c r="AD166" s="34" t="str">
        <f t="shared" si="12"/>
        <v/>
      </c>
      <c r="AE166" s="26"/>
      <c r="AF166" s="27"/>
      <c r="AG166" s="28"/>
      <c r="AH166" s="234" t="str">
        <f>IF(ISNA(VLOOKUP(CONCATENATE($D166&amp;$E166),Anciens!$A$3:$G$334,5,FALSE))=TRUE,"",IF(VLOOKUP(CONCATENATE($D166&amp;$E166),Anciens!$A$3:$G$334,5,FALSE)=0,"",VLOOKUP(CONCATENATE($D166&amp;$E166),Anciens!$A$3:$G$334,5,FALSE)))</f>
        <v/>
      </c>
      <c r="AI166" s="142" t="str">
        <f>IF(ISNA(VLOOKUP(CONCATENATE($D166&amp;$E166),Anciens!$A$3:$G$334,6,FALSE))=TRUE,"",IF(VLOOKUP(CONCATENATE($D166&amp;$E166),Anciens!$A$3:$G$334,6,FALSE)=0,"",VLOOKUP(CONCATENATE($D166&amp;$E166),Anciens!$A$3:$G$334,6,FALSE)))</f>
        <v/>
      </c>
      <c r="AJ166" s="142" t="str">
        <f>IF(ISNA(VLOOKUP(CONCATENATE($D166&amp;$E166),Anciens!$A$3:$G$334,7,FALSE))=TRUE,"",IF(VLOOKUP(CONCATENATE($D166&amp;$E166),Anciens!$A$3:$G$334,7,FALSE)=0,"",VLOOKUP(CONCATENATE($D166&amp;$E166),Anciens!$A$3:$G$334,7,FALSE)))</f>
        <v/>
      </c>
    </row>
    <row r="167" spans="1:36" s="3" customFormat="1" ht="15" customHeight="1" x14ac:dyDescent="0.2">
      <c r="A167" s="12"/>
      <c r="B167" s="13"/>
      <c r="C167" s="14"/>
      <c r="D167" s="15"/>
      <c r="E167" s="16"/>
      <c r="F167" s="17">
        <f>VLOOKUP(CONCATENATE($D167&amp;$E167),Anciens!$A$3:$G$334,4,FALSE)</f>
        <v>0</v>
      </c>
      <c r="G167" s="30">
        <f t="shared" si="9"/>
        <v>0</v>
      </c>
      <c r="H167" s="10" t="s">
        <v>753</v>
      </c>
      <c r="I167" s="31">
        <f>IF(OR(H167="NON",H167=""),G167,IF(H167="Famille",MAX(0,G167-$N$362),IF(H167="Promotion",MAX(0,G167-$N$363),IF(H167="mi-saison",MAX(0,ROUNDDOWN(G167*(1-$N$364),0)),IF(H167="Apogei94",MAX(0,ROUNDDOWN(G167*(1-$N$365),0)))))))</f>
        <v>0</v>
      </c>
      <c r="J167" s="9"/>
      <c r="K167" s="32">
        <f t="shared" si="10"/>
        <v>0</v>
      </c>
      <c r="L167" s="33" t="str">
        <f t="shared" si="11"/>
        <v/>
      </c>
      <c r="M167" s="35"/>
      <c r="N167" s="36"/>
      <c r="O167" s="123"/>
      <c r="P167" s="120"/>
      <c r="Q167" s="37"/>
      <c r="R167" s="153"/>
      <c r="S167" s="154"/>
      <c r="T167" s="155"/>
      <c r="U167" s="156"/>
      <c r="V167" s="157"/>
      <c r="W167" s="183"/>
      <c r="X167" s="184"/>
      <c r="Y167" s="185"/>
      <c r="Z167" s="186"/>
      <c r="AA167" s="187"/>
      <c r="AB167" s="24"/>
      <c r="AC167" s="25"/>
      <c r="AD167" s="34" t="str">
        <f t="shared" si="12"/>
        <v/>
      </c>
      <c r="AE167" s="26"/>
      <c r="AF167" s="27"/>
      <c r="AG167" s="28"/>
      <c r="AH167" s="234" t="str">
        <f>IF(ISNA(VLOOKUP(CONCATENATE($D167&amp;$E167),Anciens!$A$3:$G$334,5,FALSE))=TRUE,"",IF(VLOOKUP(CONCATENATE($D167&amp;$E167),Anciens!$A$3:$G$334,5,FALSE)=0,"",VLOOKUP(CONCATENATE($D167&amp;$E167),Anciens!$A$3:$G$334,5,FALSE)))</f>
        <v/>
      </c>
      <c r="AI167" s="142" t="str">
        <f>IF(ISNA(VLOOKUP(CONCATENATE($D167&amp;$E167),Anciens!$A$3:$G$334,6,FALSE))=TRUE,"",IF(VLOOKUP(CONCATENATE($D167&amp;$E167),Anciens!$A$3:$G$334,6,FALSE)=0,"",VLOOKUP(CONCATENATE($D167&amp;$E167),Anciens!$A$3:$G$334,6,FALSE)))</f>
        <v/>
      </c>
      <c r="AJ167" s="142" t="str">
        <f>IF(ISNA(VLOOKUP(CONCATENATE($D167&amp;$E167),Anciens!$A$3:$G$334,7,FALSE))=TRUE,"",IF(VLOOKUP(CONCATENATE($D167&amp;$E167),Anciens!$A$3:$G$334,7,FALSE)=0,"",VLOOKUP(CONCATENATE($D167&amp;$E167),Anciens!$A$3:$G$334,7,FALSE)))</f>
        <v/>
      </c>
    </row>
    <row r="168" spans="1:36" s="3" customFormat="1" ht="15" customHeight="1" x14ac:dyDescent="0.2">
      <c r="A168" s="12"/>
      <c r="B168" s="13"/>
      <c r="C168" s="14"/>
      <c r="D168" s="15"/>
      <c r="E168" s="16"/>
      <c r="F168" s="17">
        <f>VLOOKUP(CONCATENATE($D168&amp;$E168),Anciens!$A$3:$G$334,4,FALSE)</f>
        <v>0</v>
      </c>
      <c r="G168" s="30">
        <f t="shared" si="9"/>
        <v>0</v>
      </c>
      <c r="H168" s="10" t="s">
        <v>753</v>
      </c>
      <c r="I168" s="31">
        <f>IF(OR(H168="NON",H168=""),G168,IF(H168="Famille",MAX(0,G168-$N$362),IF(H168="Promotion",MAX(0,G168-$N$363),IF(H168="mi-saison",MAX(0,ROUNDDOWN(G168*(1-$N$364),0)),IF(H168="Apogei94",MAX(0,ROUNDDOWN(G168*(1-$N$365),0)))))))</f>
        <v>0</v>
      </c>
      <c r="J168" s="9"/>
      <c r="K168" s="32">
        <f t="shared" si="10"/>
        <v>0</v>
      </c>
      <c r="L168" s="33" t="str">
        <f t="shared" si="11"/>
        <v/>
      </c>
      <c r="M168" s="35"/>
      <c r="N168" s="36"/>
      <c r="O168" s="123"/>
      <c r="P168" s="120"/>
      <c r="Q168" s="37"/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/>
      <c r="AD168" s="34" t="str">
        <f t="shared" si="12"/>
        <v/>
      </c>
      <c r="AE168" s="213"/>
      <c r="AF168" s="27"/>
      <c r="AG168" s="28"/>
      <c r="AH168" s="234" t="str">
        <f>IF(ISNA(VLOOKUP(CONCATENATE($D168&amp;$E168),Anciens!$A$3:$G$334,5,FALSE))=TRUE,"",IF(VLOOKUP(CONCATENATE($D168&amp;$E168),Anciens!$A$3:$G$334,5,FALSE)=0,"",VLOOKUP(CONCATENATE($D168&amp;$E168),Anciens!$A$3:$G$334,5,FALSE)))</f>
        <v/>
      </c>
      <c r="AI168" s="142" t="str">
        <f>IF(ISNA(VLOOKUP(CONCATENATE($D168&amp;$E168),Anciens!$A$3:$G$334,6,FALSE))=TRUE,"",IF(VLOOKUP(CONCATENATE($D168&amp;$E168),Anciens!$A$3:$G$334,6,FALSE)=0,"",VLOOKUP(CONCATENATE($D168&amp;$E168),Anciens!$A$3:$G$334,6,FALSE)))</f>
        <v/>
      </c>
      <c r="AJ168" s="142" t="str">
        <f>IF(ISNA(VLOOKUP(CONCATENATE($D168&amp;$E168),Anciens!$A$3:$G$334,7,FALSE))=TRUE,"",IF(VLOOKUP(CONCATENATE($D168&amp;$E168),Anciens!$A$3:$G$334,7,FALSE)=0,"",VLOOKUP(CONCATENATE($D168&amp;$E168),Anciens!$A$3:$G$334,7,FALSE)))</f>
        <v/>
      </c>
    </row>
    <row r="169" spans="1:36" s="3" customFormat="1" ht="15" customHeight="1" x14ac:dyDescent="0.2">
      <c r="A169" s="12"/>
      <c r="B169" s="13"/>
      <c r="C169" s="14"/>
      <c r="D169" s="15"/>
      <c r="E169" s="16"/>
      <c r="F169" s="17">
        <f>VLOOKUP(CONCATENATE($D169&amp;$E169),Anciens!$A$3:$G$334,4,FALSE)</f>
        <v>0</v>
      </c>
      <c r="G169" s="30">
        <f t="shared" si="9"/>
        <v>0</v>
      </c>
      <c r="H169" s="10" t="s">
        <v>753</v>
      </c>
      <c r="I169" s="31">
        <f>IF(OR(H169="NON",H169=""),G169,IF(H169="Famille",MAX(0,G169-$N$362),IF(H169="Promotion",MAX(0,G169-$N$363),IF(H169="mi-saison",MAX(0,ROUNDDOWN(G169*(1-$N$364),0)),IF(H169="Apogei94",MAX(0,ROUNDDOWN(G169*(1-$N$365),0)))))))</f>
        <v>0</v>
      </c>
      <c r="J169" s="9"/>
      <c r="K169" s="32">
        <f t="shared" si="10"/>
        <v>0</v>
      </c>
      <c r="L169" s="33" t="str">
        <f t="shared" si="11"/>
        <v/>
      </c>
      <c r="M169" s="35"/>
      <c r="N169" s="36"/>
      <c r="O169" s="123"/>
      <c r="P169" s="120"/>
      <c r="Q169" s="37"/>
      <c r="R169" s="153"/>
      <c r="S169" s="154"/>
      <c r="T169" s="155"/>
      <c r="U169" s="156"/>
      <c r="V169" s="157"/>
      <c r="W169" s="183"/>
      <c r="X169" s="184"/>
      <c r="Y169" s="185"/>
      <c r="Z169" s="186"/>
      <c r="AA169" s="187"/>
      <c r="AB169" s="24"/>
      <c r="AC169" s="25"/>
      <c r="AD169" s="34" t="str">
        <f t="shared" si="12"/>
        <v/>
      </c>
      <c r="AE169" s="26"/>
      <c r="AF169" s="27"/>
      <c r="AG169" s="28"/>
      <c r="AH169" s="234" t="str">
        <f>IF(ISNA(VLOOKUP(CONCATENATE($D169&amp;$E169),Anciens!$A$3:$G$334,5,FALSE))=TRUE,"",IF(VLOOKUP(CONCATENATE($D169&amp;$E169),Anciens!$A$3:$G$334,5,FALSE)=0,"",VLOOKUP(CONCATENATE($D169&amp;$E169),Anciens!$A$3:$G$334,5,FALSE)))</f>
        <v/>
      </c>
      <c r="AI169" s="142" t="str">
        <f>IF(ISNA(VLOOKUP(CONCATENATE($D169&amp;$E169),Anciens!$A$3:$G$334,6,FALSE))=TRUE,"",IF(VLOOKUP(CONCATENATE($D169&amp;$E169),Anciens!$A$3:$G$334,6,FALSE)=0,"",VLOOKUP(CONCATENATE($D169&amp;$E169),Anciens!$A$3:$G$334,6,FALSE)))</f>
        <v/>
      </c>
      <c r="AJ169" s="142" t="str">
        <f>IF(ISNA(VLOOKUP(CONCATENATE($D169&amp;$E169),Anciens!$A$3:$G$334,7,FALSE))=TRUE,"",IF(VLOOKUP(CONCATENATE($D169&amp;$E169),Anciens!$A$3:$G$334,7,FALSE)=0,"",VLOOKUP(CONCATENATE($D169&amp;$E169),Anciens!$A$3:$G$334,7,FALSE)))</f>
        <v/>
      </c>
    </row>
    <row r="170" spans="1:36" s="3" customFormat="1" ht="15" customHeight="1" x14ac:dyDescent="0.2">
      <c r="A170" s="12"/>
      <c r="B170" s="13"/>
      <c r="C170" s="14"/>
      <c r="D170" s="15"/>
      <c r="E170" s="16"/>
      <c r="F170" s="17">
        <f>VLOOKUP(CONCATENATE($D170&amp;$E170),Anciens!$A$3:$G$334,4,FALSE)</f>
        <v>0</v>
      </c>
      <c r="G170" s="30">
        <f t="shared" si="9"/>
        <v>0</v>
      </c>
      <c r="H170" s="10" t="s">
        <v>753</v>
      </c>
      <c r="I170" s="31">
        <f>IF(OR(H170="NON",H170=""),G170,IF(H170="Famille",MAX(0,G170-$N$362),IF(H170="Promotion",MAX(0,G170-$N$363),IF(H170="mi-saison",MAX(0,ROUNDDOWN(G170*(1-$N$364),0)),IF(H170="Apogei94",MAX(0,ROUNDDOWN(G170*(1-$N$365),0)))))))</f>
        <v>0</v>
      </c>
      <c r="J170" s="9"/>
      <c r="K170" s="32">
        <f t="shared" si="10"/>
        <v>0</v>
      </c>
      <c r="L170" s="33" t="str">
        <f t="shared" si="11"/>
        <v/>
      </c>
      <c r="M170" s="35"/>
      <c r="N170" s="36"/>
      <c r="O170" s="123"/>
      <c r="P170" s="120"/>
      <c r="Q170" s="37"/>
      <c r="R170" s="153"/>
      <c r="S170" s="154"/>
      <c r="T170" s="155"/>
      <c r="U170" s="156"/>
      <c r="V170" s="157"/>
      <c r="W170" s="183"/>
      <c r="X170" s="184"/>
      <c r="Y170" s="185"/>
      <c r="Z170" s="186"/>
      <c r="AA170" s="187"/>
      <c r="AB170" s="24"/>
      <c r="AC170" s="25"/>
      <c r="AD170" s="34" t="str">
        <f t="shared" si="12"/>
        <v/>
      </c>
      <c r="AE170" s="26"/>
      <c r="AF170" s="27"/>
      <c r="AG170" s="28"/>
      <c r="AH170" s="142" t="str">
        <f>IF(ISNA(VLOOKUP(CONCATENATE($D170&amp;$E170),Anciens!$A$3:$G$334,5,FALSE))=TRUE,"",IF(VLOOKUP(CONCATENATE($D170&amp;$E170),Anciens!$A$3:$G$334,5,FALSE)=0,"",VLOOKUP(CONCATENATE($D170&amp;$E170),Anciens!$A$3:$G$334,5,FALSE)))</f>
        <v/>
      </c>
      <c r="AI170" s="142" t="str">
        <f>IF(ISNA(VLOOKUP(CONCATENATE($D170&amp;$E170),Anciens!$A$3:$G$334,6,FALSE))=TRUE,"",IF(VLOOKUP(CONCATENATE($D170&amp;$E170),Anciens!$A$3:$G$334,6,FALSE)=0,"",VLOOKUP(CONCATENATE($D170&amp;$E170),Anciens!$A$3:$G$334,6,FALSE)))</f>
        <v/>
      </c>
      <c r="AJ170" s="142" t="str">
        <f>IF(ISNA(VLOOKUP(CONCATENATE($D170&amp;$E170),Anciens!$A$3:$G$334,7,FALSE))=TRUE,"",IF(VLOOKUP(CONCATENATE($D170&amp;$E170),Anciens!$A$3:$G$334,7,FALSE)=0,"",VLOOKUP(CONCATENATE($D170&amp;$E170),Anciens!$A$3:$G$334,7,FALSE)))</f>
        <v/>
      </c>
    </row>
    <row r="171" spans="1:36" s="3" customFormat="1" ht="15" customHeight="1" x14ac:dyDescent="0.2">
      <c r="A171" s="12"/>
      <c r="B171" s="13"/>
      <c r="C171" s="14"/>
      <c r="D171" s="15"/>
      <c r="E171" s="16"/>
      <c r="F171" s="17">
        <f>VLOOKUP(CONCATENATE($D171&amp;$E171),Anciens!$A$3:$G$334,4,FALSE)</f>
        <v>0</v>
      </c>
      <c r="G171" s="30">
        <f t="shared" si="9"/>
        <v>0</v>
      </c>
      <c r="H171" s="10" t="s">
        <v>753</v>
      </c>
      <c r="I171" s="31">
        <f>IF(OR(H171="NON",H171=""),G171,IF(H171="Famille",MAX(0,G171-$N$362),IF(H171="Promotion",MAX(0,G171-$N$363),IF(H171="mi-saison",MAX(0,ROUNDDOWN(G171*(1-$N$364),0)),IF(H171="Apogei94",MAX(0,ROUNDDOWN(G171*(1-$N$365),0)))))))</f>
        <v>0</v>
      </c>
      <c r="J171" s="9"/>
      <c r="K171" s="32">
        <f t="shared" si="10"/>
        <v>0</v>
      </c>
      <c r="L171" s="33" t="str">
        <f t="shared" si="11"/>
        <v/>
      </c>
      <c r="M171" s="35"/>
      <c r="N171" s="36"/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 t="shared" si="12"/>
        <v/>
      </c>
      <c r="AE171" s="26"/>
      <c r="AF171" s="27"/>
      <c r="AG171" s="28"/>
      <c r="AH171" s="234" t="str">
        <f>IF(ISNA(VLOOKUP(CONCATENATE($D171&amp;$E171),Anciens!$A$3:$G$334,5,FALSE))=TRUE,"",IF(VLOOKUP(CONCATENATE($D171&amp;$E171),Anciens!$A$3:$G$334,5,FALSE)=0,"",VLOOKUP(CONCATENATE($D171&amp;$E171),Anciens!$A$3:$G$334,5,FALSE)))</f>
        <v/>
      </c>
      <c r="AI171" s="142" t="str">
        <f>IF(ISNA(VLOOKUP(CONCATENATE($D171&amp;$E171),Anciens!$A$3:$G$334,6,FALSE))=TRUE,"",IF(VLOOKUP(CONCATENATE($D171&amp;$E171),Anciens!$A$3:$G$334,6,FALSE)=0,"",VLOOKUP(CONCATENATE($D171&amp;$E171),Anciens!$A$3:$G$334,6,FALSE)))</f>
        <v/>
      </c>
      <c r="AJ171" s="142" t="str">
        <f>IF(ISNA(VLOOKUP(CONCATENATE($D171&amp;$E171),Anciens!$A$3:$G$334,7,FALSE))=TRUE,"",IF(VLOOKUP(CONCATENATE($D171&amp;$E171),Anciens!$A$3:$G$334,7,FALSE)=0,"",VLOOKUP(CONCATENATE($D171&amp;$E171),Anciens!$A$3:$G$334,7,FALSE)))</f>
        <v/>
      </c>
    </row>
    <row r="172" spans="1:36" s="3" customFormat="1" ht="15" customHeight="1" x14ac:dyDescent="0.2">
      <c r="A172" s="12"/>
      <c r="B172" s="13"/>
      <c r="C172" s="14"/>
      <c r="D172" s="15"/>
      <c r="E172" s="16"/>
      <c r="F172" s="17">
        <f>VLOOKUP(CONCATENATE($D172&amp;$E172),Anciens!$A$3:$G$334,4,FALSE)</f>
        <v>0</v>
      </c>
      <c r="G172" s="30">
        <f t="shared" si="9"/>
        <v>0</v>
      </c>
      <c r="H172" s="10" t="s">
        <v>753</v>
      </c>
      <c r="I172" s="31">
        <f>IF(OR(H172="NON",H172=""),G172,IF(H172="Famille",MAX(0,G172-$N$362),IF(H172="Promotion",MAX(0,G172-$N$363),IF(H172="mi-saison",MAX(0,ROUNDDOWN(G172*(1-$N$364),0)),IF(H172="Apogei94",MAX(0,ROUNDDOWN(G172*(1-$N$365),0)))))))</f>
        <v>0</v>
      </c>
      <c r="J172" s="9"/>
      <c r="K172" s="32">
        <f t="shared" si="10"/>
        <v>0</v>
      </c>
      <c r="L172" s="33" t="str">
        <f t="shared" si="11"/>
        <v/>
      </c>
      <c r="M172" s="35"/>
      <c r="N172" s="36"/>
      <c r="O172" s="123"/>
      <c r="P172" s="120"/>
      <c r="Q172" s="37"/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 t="shared" si="12"/>
        <v/>
      </c>
      <c r="AE172" s="26"/>
      <c r="AF172" s="27"/>
      <c r="AG172" s="28"/>
      <c r="AH172" s="234" t="str">
        <f>IF(ISNA(VLOOKUP(CONCATENATE($D172&amp;$E172),Anciens!$A$3:$G$334,5,FALSE))=TRUE,"",IF(VLOOKUP(CONCATENATE($D172&amp;$E172),Anciens!$A$3:$G$334,5,FALSE)=0,"",VLOOKUP(CONCATENATE($D172&amp;$E172),Anciens!$A$3:$G$334,5,FALSE)))</f>
        <v/>
      </c>
      <c r="AI172" s="142" t="str">
        <f>IF(ISNA(VLOOKUP(CONCATENATE($D172&amp;$E172),Anciens!$A$3:$G$334,6,FALSE))=TRUE,"",IF(VLOOKUP(CONCATENATE($D172&amp;$E172),Anciens!$A$3:$G$334,6,FALSE)=0,"",VLOOKUP(CONCATENATE($D172&amp;$E172),Anciens!$A$3:$G$334,6,FALSE)))</f>
        <v/>
      </c>
      <c r="AJ172" s="142" t="str">
        <f>IF(ISNA(VLOOKUP(CONCATENATE($D172&amp;$E172),Anciens!$A$3:$G$334,7,FALSE))=TRUE,"",IF(VLOOKUP(CONCATENATE($D172&amp;$E172),Anciens!$A$3:$G$334,7,FALSE)=0,"",VLOOKUP(CONCATENATE($D172&amp;$E172),Anciens!$A$3:$G$334,7,FALSE)))</f>
        <v/>
      </c>
    </row>
    <row r="173" spans="1:36" s="3" customFormat="1" ht="15" customHeight="1" x14ac:dyDescent="0.2">
      <c r="A173" s="12"/>
      <c r="B173" s="13"/>
      <c r="C173" s="14"/>
      <c r="D173" s="15"/>
      <c r="E173" s="16"/>
      <c r="F173" s="17">
        <f>VLOOKUP(CONCATENATE($D173&amp;$E173),Anciens!$A$3:$G$334,4,FALSE)</f>
        <v>0</v>
      </c>
      <c r="G173" s="30">
        <f t="shared" si="9"/>
        <v>0</v>
      </c>
      <c r="H173" s="10" t="s">
        <v>753</v>
      </c>
      <c r="I173" s="31">
        <f>IF(OR(H173="NON",H173=""),G173,IF(H173="Famille",MAX(0,G173-$N$362),IF(H173="Promotion",MAX(0,G173-$N$363),IF(H173="mi-saison",MAX(0,ROUNDDOWN(G173*(1-$N$364),0)),IF(H173="Apogei94",MAX(0,ROUNDDOWN(G173*(1-$N$365),0)))))))</f>
        <v>0</v>
      </c>
      <c r="J173" s="9"/>
      <c r="K173" s="32">
        <f t="shared" si="10"/>
        <v>0</v>
      </c>
      <c r="L173" s="33" t="str">
        <f t="shared" si="11"/>
        <v/>
      </c>
      <c r="M173" s="35"/>
      <c r="N173" s="36"/>
      <c r="O173" s="123"/>
      <c r="P173" s="120"/>
      <c r="Q173" s="37"/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tr">
        <f t="shared" si="12"/>
        <v/>
      </c>
      <c r="AE173" s="26"/>
      <c r="AF173" s="27"/>
      <c r="AG173" s="28"/>
      <c r="AH173" s="234" t="str">
        <f>IF(ISNA(VLOOKUP(CONCATENATE($D173&amp;$E173),Anciens!$A$3:$G$334,5,FALSE))=TRUE,"",IF(VLOOKUP(CONCATENATE($D173&amp;$E173),Anciens!$A$3:$G$334,5,FALSE)=0,"",VLOOKUP(CONCATENATE($D173&amp;$E173),Anciens!$A$3:$G$334,5,FALSE)))</f>
        <v/>
      </c>
      <c r="AI173" s="142" t="str">
        <f>IF(ISNA(VLOOKUP(CONCATENATE($D173&amp;$E173),Anciens!$A$3:$G$334,6,FALSE))=TRUE,"",IF(VLOOKUP(CONCATENATE($D173&amp;$E173),Anciens!$A$3:$G$334,6,FALSE)=0,"",VLOOKUP(CONCATENATE($D173&amp;$E173),Anciens!$A$3:$G$334,6,FALSE)))</f>
        <v/>
      </c>
      <c r="AJ173" s="142" t="str">
        <f>IF(ISNA(VLOOKUP(CONCATENATE($D173&amp;$E173),Anciens!$A$3:$G$334,7,FALSE))=TRUE,"",IF(VLOOKUP(CONCATENATE($D173&amp;$E173),Anciens!$A$3:$G$334,7,FALSE)=0,"",VLOOKUP(CONCATENATE($D173&amp;$E173),Anciens!$A$3:$G$334,7,FALSE)))</f>
        <v/>
      </c>
    </row>
    <row r="174" spans="1:36" s="3" customFormat="1" ht="15" customHeight="1" x14ac:dyDescent="0.2">
      <c r="A174" s="12"/>
      <c r="B174" s="13"/>
      <c r="C174" s="14"/>
      <c r="D174" s="15"/>
      <c r="E174" s="16"/>
      <c r="F174" s="17">
        <f>VLOOKUP(CONCATENATE($D174&amp;$E174),Anciens!$A$3:$G$334,4,FALSE)</f>
        <v>0</v>
      </c>
      <c r="G174" s="30">
        <f t="shared" si="9"/>
        <v>0</v>
      </c>
      <c r="H174" s="10" t="s">
        <v>753</v>
      </c>
      <c r="I174" s="31">
        <f>IF(OR(H174="NON",H174=""),G174,IF(H174="Famille",MAX(0,G174-$N$362),IF(H174="Promotion",MAX(0,G174-$N$363),IF(H174="mi-saison",MAX(0,ROUNDDOWN(G174*(1-$N$364),0)),IF(H174="Apogei94",MAX(0,ROUNDDOWN(G174*(1-$N$365),0)))))))</f>
        <v>0</v>
      </c>
      <c r="J174" s="9"/>
      <c r="K174" s="32">
        <f t="shared" si="10"/>
        <v>0</v>
      </c>
      <c r="L174" s="33" t="str">
        <f t="shared" si="11"/>
        <v/>
      </c>
      <c r="M174" s="35"/>
      <c r="N174" s="36"/>
      <c r="O174" s="123"/>
      <c r="P174" s="120"/>
      <c r="Q174" s="37"/>
      <c r="R174" s="153"/>
      <c r="S174" s="154"/>
      <c r="T174" s="155"/>
      <c r="U174" s="156"/>
      <c r="V174" s="157"/>
      <c r="W174" s="183"/>
      <c r="X174" s="184"/>
      <c r="Y174" s="185"/>
      <c r="Z174" s="186"/>
      <c r="AA174" s="187"/>
      <c r="AB174" s="24"/>
      <c r="AC174" s="25"/>
      <c r="AD174" s="34" t="str">
        <f t="shared" si="12"/>
        <v/>
      </c>
      <c r="AE174" s="26"/>
      <c r="AF174" s="27"/>
      <c r="AG174" s="28"/>
      <c r="AH174" s="142" t="str">
        <f>IF(ISNA(VLOOKUP(CONCATENATE($D174&amp;$E174),Anciens!$A$3:$G$334,5,FALSE))=TRUE,"",IF(VLOOKUP(CONCATENATE($D174&amp;$E174),Anciens!$A$3:$G$334,5,FALSE)=0,"",VLOOKUP(CONCATENATE($D174&amp;$E174),Anciens!$A$3:$G$334,5,FALSE)))</f>
        <v/>
      </c>
      <c r="AI174" s="142" t="str">
        <f>IF(ISNA(VLOOKUP(CONCATENATE($D174&amp;$E174),Anciens!$A$3:$G$334,6,FALSE))=TRUE,"",IF(VLOOKUP(CONCATENATE($D174&amp;$E174),Anciens!$A$3:$G$334,6,FALSE)=0,"",VLOOKUP(CONCATENATE($D174&amp;$E174),Anciens!$A$3:$G$334,6,FALSE)))</f>
        <v/>
      </c>
      <c r="AJ174" s="142" t="str">
        <f>IF(ISNA(VLOOKUP(CONCATENATE($D174&amp;$E174),Anciens!$A$3:$G$334,7,FALSE))=TRUE,"",IF(VLOOKUP(CONCATENATE($D174&amp;$E174),Anciens!$A$3:$G$334,7,FALSE)=0,"",VLOOKUP(CONCATENATE($D174&amp;$E174),Anciens!$A$3:$G$334,7,FALSE)))</f>
        <v/>
      </c>
    </row>
    <row r="175" spans="1:36" s="3" customFormat="1" ht="15" customHeight="1" x14ac:dyDescent="0.2">
      <c r="A175" s="12"/>
      <c r="B175" s="13"/>
      <c r="C175" s="14"/>
      <c r="D175" s="15"/>
      <c r="E175" s="16"/>
      <c r="F175" s="17">
        <f>VLOOKUP(CONCATENATE($D175&amp;$E175),Anciens!$A$3:$G$334,4,FALSE)</f>
        <v>0</v>
      </c>
      <c r="G175" s="30">
        <f t="shared" si="9"/>
        <v>0</v>
      </c>
      <c r="H175" s="10" t="s">
        <v>753</v>
      </c>
      <c r="I175" s="31">
        <f>IF(OR(H175="NON",H175=""),G175,IF(H175="Famille",MAX(0,G175-$N$362),IF(H175="Promotion",MAX(0,G175-$N$363),IF(H175="mi-saison",MAX(0,ROUNDDOWN(G175*(1-$N$364),0)),IF(H175="Apogei94",MAX(0,ROUNDDOWN(G175*(1-$N$365),0)))))))</f>
        <v>0</v>
      </c>
      <c r="J175" s="9"/>
      <c r="K175" s="32">
        <f t="shared" si="10"/>
        <v>0</v>
      </c>
      <c r="L175" s="33" t="str">
        <f t="shared" si="11"/>
        <v/>
      </c>
      <c r="M175" s="35"/>
      <c r="N175" s="36"/>
      <c r="O175" s="123"/>
      <c r="P175" s="120"/>
      <c r="Q175" s="37"/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si="12"/>
        <v/>
      </c>
      <c r="AE175" s="26"/>
      <c r="AF175" s="27"/>
      <c r="AG175" s="28"/>
      <c r="AH175" s="142" t="str">
        <f>IF(ISNA(VLOOKUP(CONCATENATE($D175&amp;$E175),Anciens!$A$3:$G$334,5,FALSE))=TRUE,"",IF(VLOOKUP(CONCATENATE($D175&amp;$E175),Anciens!$A$3:$G$334,5,FALSE)=0,"",VLOOKUP(CONCATENATE($D175&amp;$E175),Anciens!$A$3:$G$334,5,FALSE)))</f>
        <v/>
      </c>
      <c r="AI175" s="142" t="str">
        <f>IF(ISNA(VLOOKUP(CONCATENATE($D175&amp;$E175),Anciens!$A$3:$G$334,6,FALSE))=TRUE,"",IF(VLOOKUP(CONCATENATE($D175&amp;$E175),Anciens!$A$3:$G$334,6,FALSE)=0,"",VLOOKUP(CONCATENATE($D175&amp;$E175),Anciens!$A$3:$G$334,6,FALSE)))</f>
        <v/>
      </c>
      <c r="AJ175" s="142" t="str">
        <f>IF(ISNA(VLOOKUP(CONCATENATE($D175&amp;$E175),Anciens!$A$3:$G$334,7,FALSE))=TRUE,"",IF(VLOOKUP(CONCATENATE($D175&amp;$E175),Anciens!$A$3:$G$334,7,FALSE)=0,"",VLOOKUP(CONCATENATE($D175&amp;$E175),Anciens!$A$3:$G$334,7,FALSE)))</f>
        <v/>
      </c>
    </row>
    <row r="176" spans="1:36" ht="15" customHeight="1" x14ac:dyDescent="0.2">
      <c r="A176" s="12"/>
      <c r="B176" s="13"/>
      <c r="C176" s="14"/>
      <c r="D176" s="15"/>
      <c r="E176" s="16"/>
      <c r="F176" s="17">
        <f>VLOOKUP(CONCATENATE($D176&amp;$E176),Anciens!$A$3:$G$334,4,FALSE)</f>
        <v>0</v>
      </c>
      <c r="G176" s="30">
        <f t="shared" si="9"/>
        <v>0</v>
      </c>
      <c r="H176" s="10" t="s">
        <v>753</v>
      </c>
      <c r="I176" s="31">
        <f>IF(OR(H176="NON",H176=""),G176,IF(H176="Famille",MAX(0,G176-$N$362),IF(H176="Promotion",MAX(0,G176-$N$363),IF(H176="mi-saison",MAX(0,ROUNDDOWN(G176*(1-$N$364),0)),IF(H176="Apogei94",MAX(0,ROUNDDOWN(G176*(1-$N$365),0)))))))</f>
        <v>0</v>
      </c>
      <c r="J176" s="9"/>
      <c r="K176" s="32">
        <f t="shared" si="10"/>
        <v>0</v>
      </c>
      <c r="L176" s="33" t="str">
        <f t="shared" si="11"/>
        <v/>
      </c>
      <c r="M176" s="35"/>
      <c r="N176" s="36"/>
      <c r="O176" s="123"/>
      <c r="P176" s="120"/>
      <c r="Q176" s="37"/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12"/>
        <v/>
      </c>
      <c r="AE176" s="26"/>
      <c r="AF176" s="27"/>
      <c r="AG176" s="28"/>
      <c r="AH176" s="142" t="str">
        <f>IF(ISNA(VLOOKUP(CONCATENATE($D176&amp;$E176),Anciens!$A$3:$G$334,5,FALSE))=TRUE,"",IF(VLOOKUP(CONCATENATE($D176&amp;$E176),Anciens!$A$3:$G$334,5,FALSE)=0,"",VLOOKUP(CONCATENATE($D176&amp;$E176),Anciens!$A$3:$G$334,5,FALSE)))</f>
        <v/>
      </c>
      <c r="AI176" s="142" t="str">
        <f>IF(ISNA(VLOOKUP(CONCATENATE($D176&amp;$E176),Anciens!$A$3:$G$334,6,FALSE))=TRUE,"",IF(VLOOKUP(CONCATENATE($D176&amp;$E176),Anciens!$A$3:$G$334,6,FALSE)=0,"",VLOOKUP(CONCATENATE($D176&amp;$E176),Anciens!$A$3:$G$334,6,FALSE)))</f>
        <v/>
      </c>
      <c r="AJ176" s="142" t="str">
        <f>IF(ISNA(VLOOKUP(CONCATENATE($D176&amp;$E176),Anciens!$A$3:$G$334,7,FALSE))=TRUE,"",IF(VLOOKUP(CONCATENATE($D176&amp;$E176),Anciens!$A$3:$G$334,7,FALSE)=0,"",VLOOKUP(CONCATENATE($D176&amp;$E176),Anciens!$A$3:$G$334,7,FALSE)))</f>
        <v/>
      </c>
    </row>
    <row r="177" spans="1:36" ht="15" customHeight="1" x14ac:dyDescent="0.2">
      <c r="A177" s="12"/>
      <c r="B177" s="13"/>
      <c r="C177" s="14"/>
      <c r="D177" s="15"/>
      <c r="E177" s="16"/>
      <c r="F177" s="17">
        <f>VLOOKUP(CONCATENATE($D177&amp;$E177),Anciens!$A$3:$G$334,4,FALSE)</f>
        <v>0</v>
      </c>
      <c r="G177" s="30">
        <f t="shared" si="9"/>
        <v>0</v>
      </c>
      <c r="H177" s="10" t="s">
        <v>753</v>
      </c>
      <c r="I177" s="31">
        <f>IF(OR(H177="NON",H177=""),G177,IF(H177="Famille",MAX(0,G177-$N$362),IF(H177="Promotion",MAX(0,G177-$N$363),IF(H177="mi-saison",MAX(0,ROUNDDOWN(G177*(1-$N$364),0)),IF(H177="Apogei94",MAX(0,ROUNDDOWN(G177*(1-$N$365),0)))))))</f>
        <v>0</v>
      </c>
      <c r="J177" s="9"/>
      <c r="K177" s="32">
        <f t="shared" si="10"/>
        <v>0</v>
      </c>
      <c r="L177" s="33" t="str">
        <f t="shared" si="11"/>
        <v/>
      </c>
      <c r="M177" s="35"/>
      <c r="N177" s="36"/>
      <c r="O177" s="123"/>
      <c r="P177" s="120"/>
      <c r="Q177" s="37"/>
      <c r="R177" s="153"/>
      <c r="S177" s="154"/>
      <c r="T177" s="155"/>
      <c r="U177" s="156"/>
      <c r="V177" s="157"/>
      <c r="W177" s="183"/>
      <c r="X177" s="184"/>
      <c r="Y177" s="185"/>
      <c r="Z177" s="186"/>
      <c r="AA177" s="187"/>
      <c r="AB177" s="24"/>
      <c r="AC177" s="25"/>
      <c r="AD177" s="34" t="str">
        <f t="shared" si="12"/>
        <v/>
      </c>
      <c r="AE177" s="26"/>
      <c r="AF177" s="27"/>
      <c r="AG177" s="28"/>
      <c r="AH177" s="142" t="str">
        <f>IF(ISNA(VLOOKUP(CONCATENATE($D177&amp;$E177),Anciens!$A$3:$G$334,5,FALSE))=TRUE,"",IF(VLOOKUP(CONCATENATE($D177&amp;$E177),Anciens!$A$3:$G$334,5,FALSE)=0,"",VLOOKUP(CONCATENATE($D177&amp;$E177),Anciens!$A$3:$G$334,5,FALSE)))</f>
        <v/>
      </c>
      <c r="AI177" s="142" t="str">
        <f>IF(ISNA(VLOOKUP(CONCATENATE($D177&amp;$E177),Anciens!$A$3:$G$334,6,FALSE))=TRUE,"",IF(VLOOKUP(CONCATENATE($D177&amp;$E177),Anciens!$A$3:$G$334,6,FALSE)=0,"",VLOOKUP(CONCATENATE($D177&amp;$E177),Anciens!$A$3:$G$334,6,FALSE)))</f>
        <v/>
      </c>
      <c r="AJ177" s="142" t="str">
        <f>IF(ISNA(VLOOKUP(CONCATENATE($D177&amp;$E177),Anciens!$A$3:$G$334,7,FALSE))=TRUE,"",IF(VLOOKUP(CONCATENATE($D177&amp;$E177),Anciens!$A$3:$G$334,7,FALSE)=0,"",VLOOKUP(CONCATENATE($D177&amp;$E177),Anciens!$A$3:$G$334,7,FALSE)))</f>
        <v/>
      </c>
    </row>
    <row r="178" spans="1:36" ht="15" customHeight="1" x14ac:dyDescent="0.2">
      <c r="A178" s="12"/>
      <c r="B178" s="13"/>
      <c r="C178" s="14"/>
      <c r="D178" s="15"/>
      <c r="E178" s="16"/>
      <c r="F178" s="17">
        <f>VLOOKUP(CONCATENATE($D178&amp;$E178),Anciens!$A$3:$G$334,4,FALSE)</f>
        <v>0</v>
      </c>
      <c r="G178" s="30">
        <f t="shared" si="9"/>
        <v>0</v>
      </c>
      <c r="H178" s="10" t="s">
        <v>753</v>
      </c>
      <c r="I178" s="31">
        <f>IF(OR(H178="NON",H178=""),G178,IF(H178="Famille",MAX(0,G178-$N$362),IF(H178="Promotion",MAX(0,G178-$N$363),IF(H178="mi-saison",MAX(0,ROUNDDOWN(G178*(1-$N$364),0)),IF(H178="Apogei94",MAX(0,ROUNDDOWN(G178*(1-$N$365),0)))))))</f>
        <v>0</v>
      </c>
      <c r="J178" s="9"/>
      <c r="K178" s="32">
        <f t="shared" si="10"/>
        <v>0</v>
      </c>
      <c r="L178" s="33" t="str">
        <f t="shared" si="11"/>
        <v/>
      </c>
      <c r="M178" s="35"/>
      <c r="N178" s="36"/>
      <c r="O178" s="123"/>
      <c r="P178" s="120"/>
      <c r="Q178" s="37"/>
      <c r="R178" s="153"/>
      <c r="S178" s="154"/>
      <c r="T178" s="155"/>
      <c r="U178" s="156"/>
      <c r="V178" s="157"/>
      <c r="W178" s="183"/>
      <c r="X178" s="184"/>
      <c r="Y178" s="185"/>
      <c r="Z178" s="186"/>
      <c r="AA178" s="187"/>
      <c r="AB178" s="24"/>
      <c r="AC178" s="25"/>
      <c r="AD178" s="34" t="str">
        <f t="shared" si="12"/>
        <v/>
      </c>
      <c r="AE178" s="26"/>
      <c r="AF178" s="27"/>
      <c r="AG178" s="28"/>
      <c r="AH178" s="142" t="str">
        <f>IF(ISNA(VLOOKUP(CONCATENATE($D178&amp;$E178),Anciens!$A$3:$G$334,5,FALSE))=TRUE,"",IF(VLOOKUP(CONCATENATE($D178&amp;$E178),Anciens!$A$3:$G$334,5,FALSE)=0,"",VLOOKUP(CONCATENATE($D178&amp;$E178),Anciens!$A$3:$G$334,5,FALSE)))</f>
        <v/>
      </c>
      <c r="AI178" s="142" t="str">
        <f>IF(ISNA(VLOOKUP(CONCATENATE($D178&amp;$E178),Anciens!$A$3:$G$334,6,FALSE))=TRUE,"",IF(VLOOKUP(CONCATENATE($D178&amp;$E178),Anciens!$A$3:$G$334,6,FALSE)=0,"",VLOOKUP(CONCATENATE($D178&amp;$E178),Anciens!$A$3:$G$334,6,FALSE)))</f>
        <v/>
      </c>
      <c r="AJ178" s="142" t="str">
        <f>IF(ISNA(VLOOKUP(CONCATENATE($D178&amp;$E178),Anciens!$A$3:$G$334,7,FALSE))=TRUE,"",IF(VLOOKUP(CONCATENATE($D178&amp;$E178),Anciens!$A$3:$G$334,7,FALSE)=0,"",VLOOKUP(CONCATENATE($D178&amp;$E178),Anciens!$A$3:$G$334,7,FALSE)))</f>
        <v/>
      </c>
    </row>
    <row r="179" spans="1:36" ht="15" customHeight="1" x14ac:dyDescent="0.2">
      <c r="A179" s="12"/>
      <c r="B179" s="13"/>
      <c r="C179" s="14"/>
      <c r="D179" s="15"/>
      <c r="E179" s="16"/>
      <c r="F179" s="17">
        <f>VLOOKUP(CONCATENATE($D179&amp;$E179),Anciens!$A$3:$G$334,4,FALSE)</f>
        <v>0</v>
      </c>
      <c r="G179" s="30">
        <f t="shared" si="9"/>
        <v>0</v>
      </c>
      <c r="H179" s="10" t="s">
        <v>753</v>
      </c>
      <c r="I179" s="31">
        <f>IF(OR(H179="NON",H179=""),G179,IF(H179="Famille",MAX(0,G179-$N$362),IF(H179="Promotion",MAX(0,G179-$N$363),IF(H179="mi-saison",MAX(0,ROUNDDOWN(G179*(1-$N$364),0)),IF(H179="Apogei94",MAX(0,ROUNDDOWN(G179*(1-$N$365),0)))))))</f>
        <v>0</v>
      </c>
      <c r="J179" s="9"/>
      <c r="K179" s="32">
        <f t="shared" si="10"/>
        <v>0</v>
      </c>
      <c r="L179" s="33" t="str">
        <f t="shared" si="11"/>
        <v/>
      </c>
      <c r="M179" s="35"/>
      <c r="N179" s="36"/>
      <c r="O179" s="123"/>
      <c r="P179" s="120"/>
      <c r="Q179" s="37"/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12"/>
        <v/>
      </c>
      <c r="AE179" s="26"/>
      <c r="AF179" s="27"/>
      <c r="AG179" s="28"/>
      <c r="AH179" s="142" t="str">
        <f>IF(ISNA(VLOOKUP(CONCATENATE($D179&amp;$E179),Anciens!$A$3:$G$334,5,FALSE))=TRUE,"",IF(VLOOKUP(CONCATENATE($D179&amp;$E179),Anciens!$A$3:$G$334,5,FALSE)=0,"",VLOOKUP(CONCATENATE($D179&amp;$E179),Anciens!$A$3:$G$334,5,FALSE)))</f>
        <v/>
      </c>
      <c r="AI179" s="142" t="str">
        <f>IF(ISNA(VLOOKUP(CONCATENATE($D179&amp;$E179),Anciens!$A$3:$G$334,6,FALSE))=TRUE,"",IF(VLOOKUP(CONCATENATE($D179&amp;$E179),Anciens!$A$3:$G$334,6,FALSE)=0,"",VLOOKUP(CONCATENATE($D179&amp;$E179),Anciens!$A$3:$G$334,6,FALSE)))</f>
        <v/>
      </c>
      <c r="AJ179" s="142" t="str">
        <f>IF(ISNA(VLOOKUP(CONCATENATE($D179&amp;$E179),Anciens!$A$3:$G$334,7,FALSE))=TRUE,"",IF(VLOOKUP(CONCATENATE($D179&amp;$E179),Anciens!$A$3:$G$334,7,FALSE)=0,"",VLOOKUP(CONCATENATE($D179&amp;$E179),Anciens!$A$3:$G$334,7,FALSE)))</f>
        <v/>
      </c>
    </row>
    <row r="180" spans="1:36" ht="15" customHeight="1" x14ac:dyDescent="0.2">
      <c r="A180" s="12"/>
      <c r="B180" s="13"/>
      <c r="C180" s="14"/>
      <c r="D180" s="15"/>
      <c r="E180" s="16"/>
      <c r="F180" s="17">
        <f>VLOOKUP(CONCATENATE($D180&amp;$E180),Anciens!$A$3:$G$334,4,FALSE)</f>
        <v>0</v>
      </c>
      <c r="G180" s="30">
        <f t="shared" si="9"/>
        <v>0</v>
      </c>
      <c r="H180" s="10" t="s">
        <v>753</v>
      </c>
      <c r="I180" s="31">
        <f>IF(OR(H180="NON",H180=""),G180,IF(H180="Famille",MAX(0,G180-$N$362),IF(H180="Promotion",MAX(0,G180-$N$363),IF(H180="mi-saison",MAX(0,ROUNDDOWN(G180*(1-$N$364),0)),IF(H180="Apogei94",MAX(0,ROUNDDOWN(G180*(1-$N$365),0)))))))</f>
        <v>0</v>
      </c>
      <c r="J180" s="9"/>
      <c r="K180" s="32">
        <f t="shared" si="10"/>
        <v>0</v>
      </c>
      <c r="L180" s="33" t="str">
        <f t="shared" si="11"/>
        <v/>
      </c>
      <c r="M180" s="35"/>
      <c r="N180" s="36"/>
      <c r="O180" s="123"/>
      <c r="P180" s="120"/>
      <c r="Q180" s="37"/>
      <c r="R180" s="153"/>
      <c r="S180" s="154"/>
      <c r="T180" s="155"/>
      <c r="U180" s="156"/>
      <c r="V180" s="157"/>
      <c r="W180" s="183"/>
      <c r="X180" s="184"/>
      <c r="Y180" s="185"/>
      <c r="Z180" s="186"/>
      <c r="AA180" s="187"/>
      <c r="AB180" s="24"/>
      <c r="AC180" s="25"/>
      <c r="AD180" s="34" t="str">
        <f t="shared" si="12"/>
        <v/>
      </c>
      <c r="AE180" s="26"/>
      <c r="AF180" s="27"/>
      <c r="AG180" s="28"/>
      <c r="AH180" s="142" t="str">
        <f>IF(ISNA(VLOOKUP(CONCATENATE($D180&amp;$E180),Anciens!$A$3:$G$334,5,FALSE))=TRUE,"",IF(VLOOKUP(CONCATENATE($D180&amp;$E180),Anciens!$A$3:$G$334,5,FALSE)=0,"",VLOOKUP(CONCATENATE($D180&amp;$E180),Anciens!$A$3:$G$334,5,FALSE)))</f>
        <v/>
      </c>
      <c r="AI180" s="142" t="str">
        <f>IF(ISNA(VLOOKUP(CONCATENATE($D180&amp;$E180),Anciens!$A$3:$G$334,6,FALSE))=TRUE,"",IF(VLOOKUP(CONCATENATE($D180&amp;$E180),Anciens!$A$3:$G$334,6,FALSE)=0,"",VLOOKUP(CONCATENATE($D180&amp;$E180),Anciens!$A$3:$G$334,6,FALSE)))</f>
        <v/>
      </c>
      <c r="AJ180" s="142" t="str">
        <f>IF(ISNA(VLOOKUP(CONCATENATE($D180&amp;$E180),Anciens!$A$3:$G$334,7,FALSE))=TRUE,"",IF(VLOOKUP(CONCATENATE($D180&amp;$E180),Anciens!$A$3:$G$334,7,FALSE)=0,"",VLOOKUP(CONCATENATE($D180&amp;$E180),Anciens!$A$3:$G$334,7,FALSE)))</f>
        <v/>
      </c>
    </row>
    <row r="181" spans="1:36" ht="15" customHeight="1" x14ac:dyDescent="0.2">
      <c r="A181" s="12"/>
      <c r="B181" s="13"/>
      <c r="C181" s="14"/>
      <c r="D181" s="15"/>
      <c r="E181" s="16"/>
      <c r="F181" s="17">
        <f>VLOOKUP(CONCATENATE($D181&amp;$E181),Anciens!$A$3:$G$334,4,FALSE)</f>
        <v>0</v>
      </c>
      <c r="G181" s="30">
        <f t="shared" si="9"/>
        <v>0</v>
      </c>
      <c r="H181" s="10" t="s">
        <v>753</v>
      </c>
      <c r="I181" s="31">
        <f>IF(OR(H181="NON",H181=""),G181,IF(H181="Famille",MAX(0,G181-$N$362),IF(H181="Promotion",MAX(0,G181-$N$363),IF(H181="mi-saison",MAX(0,ROUNDDOWN(G181*(1-$N$364),0)),IF(H181="Apogei94",MAX(0,ROUNDDOWN(G181*(1-$N$365),0)))))))</f>
        <v>0</v>
      </c>
      <c r="J181" s="9"/>
      <c r="K181" s="32">
        <f t="shared" si="10"/>
        <v>0</v>
      </c>
      <c r="L181" s="33" t="str">
        <f t="shared" si="11"/>
        <v/>
      </c>
      <c r="M181" s="35"/>
      <c r="N181" s="36"/>
      <c r="O181" s="123"/>
      <c r="P181" s="120"/>
      <c r="Q181" s="37"/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12"/>
        <v/>
      </c>
      <c r="AE181" s="26"/>
      <c r="AF181" s="27"/>
      <c r="AG181" s="28"/>
      <c r="AH181" s="142" t="str">
        <f>IF(ISNA(VLOOKUP(CONCATENATE($D181&amp;$E181),Anciens!$A$3:$G$334,5,FALSE))=TRUE,"",IF(VLOOKUP(CONCATENATE($D181&amp;$E181),Anciens!$A$3:$G$334,5,FALSE)=0,"",VLOOKUP(CONCATENATE($D181&amp;$E181),Anciens!$A$3:$G$334,5,FALSE)))</f>
        <v/>
      </c>
      <c r="AI181" s="142" t="str">
        <f>IF(ISNA(VLOOKUP(CONCATENATE($D181&amp;$E181),Anciens!$A$3:$G$334,6,FALSE))=TRUE,"",IF(VLOOKUP(CONCATENATE($D181&amp;$E181),Anciens!$A$3:$G$334,6,FALSE)=0,"",VLOOKUP(CONCATENATE($D181&amp;$E181),Anciens!$A$3:$G$334,6,FALSE)))</f>
        <v/>
      </c>
      <c r="AJ181" s="142" t="str">
        <f>IF(ISNA(VLOOKUP(CONCATENATE($D181&amp;$E181),Anciens!$A$3:$G$334,7,FALSE))=TRUE,"",IF(VLOOKUP(CONCATENATE($D181&amp;$E181),Anciens!$A$3:$G$334,7,FALSE)=0,"",VLOOKUP(CONCATENATE($D181&amp;$E181),Anciens!$A$3:$G$334,7,FALSE)))</f>
        <v/>
      </c>
    </row>
    <row r="182" spans="1:36" ht="15" customHeight="1" x14ac:dyDescent="0.2">
      <c r="A182" s="12"/>
      <c r="B182" s="13"/>
      <c r="C182" s="14"/>
      <c r="D182" s="15"/>
      <c r="E182" s="16"/>
      <c r="F182" s="17">
        <f>VLOOKUP(CONCATENATE($D182&amp;$E182),Anciens!$A$3:$G$334,4,FALSE)</f>
        <v>0</v>
      </c>
      <c r="G182" s="30">
        <f t="shared" si="9"/>
        <v>0</v>
      </c>
      <c r="H182" s="10" t="s">
        <v>753</v>
      </c>
      <c r="I182" s="31">
        <f>IF(OR(H182="NON",H182=""),G182,IF(H182="Famille",MAX(0,G182-$N$362),IF(H182="Promotion",MAX(0,G182-$N$363),IF(H182="mi-saison",MAX(0,ROUNDDOWN(G182*(1-$N$364),0)),IF(H182="Apogei94",MAX(0,ROUNDDOWN(G182*(1-$N$365),0)))))))</f>
        <v>0</v>
      </c>
      <c r="J182" s="9"/>
      <c r="K182" s="32">
        <f t="shared" si="10"/>
        <v>0</v>
      </c>
      <c r="L182" s="33" t="str">
        <f t="shared" si="11"/>
        <v/>
      </c>
      <c r="M182" s="35"/>
      <c r="N182" s="36"/>
      <c r="O182" s="123"/>
      <c r="P182" s="120"/>
      <c r="Q182" s="37"/>
      <c r="R182" s="153"/>
      <c r="S182" s="154"/>
      <c r="T182" s="155"/>
      <c r="U182" s="156"/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12"/>
        <v/>
      </c>
      <c r="AE182" s="26"/>
      <c r="AF182" s="27"/>
      <c r="AG182" s="28"/>
      <c r="AH182" s="234" t="str">
        <f>IF(ISNA(VLOOKUP(CONCATENATE($D182&amp;$E182),Anciens!$A$3:$G$334,5,FALSE))=TRUE,"",IF(VLOOKUP(CONCATENATE($D182&amp;$E182),Anciens!$A$3:$G$334,5,FALSE)=0,"",VLOOKUP(CONCATENATE($D182&amp;$E182),Anciens!$A$3:$G$334,5,FALSE)))</f>
        <v/>
      </c>
      <c r="AI182" s="142" t="str">
        <f>IF(ISNA(VLOOKUP(CONCATENATE($D182&amp;$E182),Anciens!$A$3:$G$334,6,FALSE))=TRUE,"",IF(VLOOKUP(CONCATENATE($D182&amp;$E182),Anciens!$A$3:$G$334,6,FALSE)=0,"",VLOOKUP(CONCATENATE($D182&amp;$E182),Anciens!$A$3:$G$334,6,FALSE)))</f>
        <v/>
      </c>
      <c r="AJ182" s="142" t="str">
        <f>IF(ISNA(VLOOKUP(CONCATENATE($D182&amp;$E182),Anciens!$A$3:$G$334,7,FALSE))=TRUE,"",IF(VLOOKUP(CONCATENATE($D182&amp;$E182),Anciens!$A$3:$G$334,7,FALSE)=0,"",VLOOKUP(CONCATENATE($D182&amp;$E182),Anciens!$A$3:$G$334,7,FALSE)))</f>
        <v/>
      </c>
    </row>
    <row r="183" spans="1:36" ht="15" customHeight="1" x14ac:dyDescent="0.2">
      <c r="A183" s="12"/>
      <c r="B183" s="13"/>
      <c r="C183" s="14"/>
      <c r="D183" s="15"/>
      <c r="E183" s="16"/>
      <c r="F183" s="17">
        <f>VLOOKUP(CONCATENATE($D183&amp;$E183),Anciens!$A$3:$G$334,4,FALSE)</f>
        <v>0</v>
      </c>
      <c r="G183" s="30">
        <f t="shared" si="9"/>
        <v>0</v>
      </c>
      <c r="H183" s="10" t="s">
        <v>753</v>
      </c>
      <c r="I183" s="31">
        <f>IF(OR(H183="NON",H183=""),G183,IF(H183="Famille",MAX(0,G183-$N$362),IF(H183="Promotion",MAX(0,G183-$N$363),IF(H183="mi-saison",MAX(0,ROUNDDOWN(G183*(1-$N$364),0)),IF(H183="Apogei94",MAX(0,ROUNDDOWN(G183*(1-$N$365),0)))))))</f>
        <v>0</v>
      </c>
      <c r="J183" s="9"/>
      <c r="K183" s="32">
        <f t="shared" si="10"/>
        <v>0</v>
      </c>
      <c r="L183" s="33" t="str">
        <f t="shared" si="11"/>
        <v/>
      </c>
      <c r="M183" s="35"/>
      <c r="N183" s="36"/>
      <c r="O183" s="123"/>
      <c r="P183" s="120"/>
      <c r="Q183" s="37"/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12"/>
        <v/>
      </c>
      <c r="AE183" s="26"/>
      <c r="AF183" s="27"/>
      <c r="AG183" s="28"/>
      <c r="AH183" s="234" t="str">
        <f>IF(ISNA(VLOOKUP(CONCATENATE($D183&amp;$E183),Anciens!$A$3:$G$334,5,FALSE))=TRUE,"",IF(VLOOKUP(CONCATENATE($D183&amp;$E183),Anciens!$A$3:$G$334,5,FALSE)=0,"",VLOOKUP(CONCATENATE($D183&amp;$E183),Anciens!$A$3:$G$334,5,FALSE)))</f>
        <v/>
      </c>
      <c r="AI183" s="142" t="str">
        <f>IF(ISNA(VLOOKUP(CONCATENATE($D183&amp;$E183),Anciens!$A$3:$G$334,6,FALSE))=TRUE,"",IF(VLOOKUP(CONCATENATE($D183&amp;$E183),Anciens!$A$3:$G$334,6,FALSE)=0,"",VLOOKUP(CONCATENATE($D183&amp;$E183),Anciens!$A$3:$G$334,6,FALSE)))</f>
        <v/>
      </c>
      <c r="AJ183" s="142" t="str">
        <f>IF(ISNA(VLOOKUP(CONCATENATE($D183&amp;$E183),Anciens!$A$3:$G$334,7,FALSE))=TRUE,"",IF(VLOOKUP(CONCATENATE($D183&amp;$E183),Anciens!$A$3:$G$334,7,FALSE)=0,"",VLOOKUP(CONCATENATE($D183&amp;$E183),Anciens!$A$3:$G$334,7,FALSE)))</f>
        <v/>
      </c>
    </row>
    <row r="184" spans="1:36" ht="15" customHeight="1" x14ac:dyDescent="0.2">
      <c r="A184" s="12"/>
      <c r="B184" s="13"/>
      <c r="C184" s="14"/>
      <c r="D184" s="15"/>
      <c r="E184" s="16"/>
      <c r="F184" s="17">
        <f>VLOOKUP(CONCATENATE($D184&amp;$E184),Anciens!$A$3:$G$334,4,FALSE)</f>
        <v>0</v>
      </c>
      <c r="G184" s="30">
        <f t="shared" si="9"/>
        <v>0</v>
      </c>
      <c r="H184" s="10" t="s">
        <v>753</v>
      </c>
      <c r="I184" s="31">
        <f>IF(OR(H184="NON",H184=""),G184,IF(H184="Famille",MAX(0,G184-$N$362),IF(H184="Promotion",MAX(0,G184-$N$363),IF(H184="mi-saison",MAX(0,ROUNDDOWN(G184*(1-$N$364),0)),IF(H184="Apogei94",MAX(0,ROUNDDOWN(G184*(1-$N$365),0)))))))</f>
        <v>0</v>
      </c>
      <c r="J184" s="9"/>
      <c r="K184" s="32">
        <f t="shared" si="10"/>
        <v>0</v>
      </c>
      <c r="L184" s="33" t="str">
        <f t="shared" si="11"/>
        <v/>
      </c>
      <c r="M184" s="35"/>
      <c r="N184" s="36"/>
      <c r="O184" s="123"/>
      <c r="P184" s="120"/>
      <c r="Q184" s="37"/>
      <c r="R184" s="153"/>
      <c r="S184" s="154"/>
      <c r="T184" s="155"/>
      <c r="U184" s="156"/>
      <c r="V184" s="157"/>
      <c r="W184" s="183"/>
      <c r="X184" s="184"/>
      <c r="Y184" s="185"/>
      <c r="Z184" s="186"/>
      <c r="AA184" s="187"/>
      <c r="AB184" s="24"/>
      <c r="AC184" s="25"/>
      <c r="AD184" s="34" t="str">
        <f t="shared" si="12"/>
        <v/>
      </c>
      <c r="AE184" s="26"/>
      <c r="AF184" s="27"/>
      <c r="AG184" s="28"/>
      <c r="AH184" s="234" t="str">
        <f>IF(ISNA(VLOOKUP(CONCATENATE($D184&amp;$E184),Anciens!$A$3:$G$334,5,FALSE))=TRUE,"",IF(VLOOKUP(CONCATENATE($D184&amp;$E184),Anciens!$A$3:$G$334,5,FALSE)=0,"",VLOOKUP(CONCATENATE($D184&amp;$E184),Anciens!$A$3:$G$334,5,FALSE)))</f>
        <v/>
      </c>
      <c r="AI184" s="142" t="str">
        <f>IF(ISNA(VLOOKUP(CONCATENATE($D184&amp;$E184),Anciens!$A$3:$G$334,6,FALSE))=TRUE,"",IF(VLOOKUP(CONCATENATE($D184&amp;$E184),Anciens!$A$3:$G$334,6,FALSE)=0,"",VLOOKUP(CONCATENATE($D184&amp;$E184),Anciens!$A$3:$G$334,6,FALSE)))</f>
        <v/>
      </c>
      <c r="AJ184" s="142" t="str">
        <f>IF(ISNA(VLOOKUP(CONCATENATE($D184&amp;$E184),Anciens!$A$3:$G$334,7,FALSE))=TRUE,"",IF(VLOOKUP(CONCATENATE($D184&amp;$E184),Anciens!$A$3:$G$334,7,FALSE)=0,"",VLOOKUP(CONCATENATE($D184&amp;$E184),Anciens!$A$3:$G$334,7,FALSE)))</f>
        <v/>
      </c>
    </row>
    <row r="185" spans="1:36" ht="15" customHeight="1" x14ac:dyDescent="0.2">
      <c r="A185" s="12"/>
      <c r="B185" s="13"/>
      <c r="C185" s="14"/>
      <c r="D185" s="15"/>
      <c r="E185" s="16"/>
      <c r="F185" s="17">
        <f>VLOOKUP(CONCATENATE($D185&amp;$E185),Anciens!$A$3:$G$334,4,FALSE)</f>
        <v>0</v>
      </c>
      <c r="G185" s="30">
        <f t="shared" si="9"/>
        <v>0</v>
      </c>
      <c r="H185" s="10" t="s">
        <v>753</v>
      </c>
      <c r="I185" s="31">
        <f>IF(OR(H185="NON",H185=""),G185,IF(H185="Famille",MAX(0,G185-$N$362),IF(H185="Promotion",MAX(0,G185-$N$363),IF(H185="mi-saison",MAX(0,ROUNDDOWN(G185*(1-$N$364),0)),IF(H185="Apogei94",MAX(0,ROUNDDOWN(G185*(1-$N$365),0)))))))</f>
        <v>0</v>
      </c>
      <c r="J185" s="9"/>
      <c r="K185" s="32">
        <f t="shared" si="10"/>
        <v>0</v>
      </c>
      <c r="L185" s="33" t="str">
        <f t="shared" si="11"/>
        <v/>
      </c>
      <c r="M185" s="35"/>
      <c r="N185" s="36"/>
      <c r="O185" s="123"/>
      <c r="P185" s="120"/>
      <c r="Q185" s="37"/>
      <c r="R185" s="153"/>
      <c r="S185" s="154"/>
      <c r="T185" s="155"/>
      <c r="U185" s="156"/>
      <c r="V185" s="157"/>
      <c r="W185" s="183"/>
      <c r="X185" s="184"/>
      <c r="Y185" s="185"/>
      <c r="Z185" s="186"/>
      <c r="AA185" s="187"/>
      <c r="AB185" s="24"/>
      <c r="AC185" s="25"/>
      <c r="AD185" s="34" t="str">
        <f t="shared" si="12"/>
        <v/>
      </c>
      <c r="AE185" s="26"/>
      <c r="AF185" s="27"/>
      <c r="AG185" s="28"/>
      <c r="AH185" s="142" t="str">
        <f>IF(ISNA(VLOOKUP(CONCATENATE($D185&amp;$E185),Anciens!$A$3:$G$334,5,FALSE))=TRUE,"",IF(VLOOKUP(CONCATENATE($D185&amp;$E185),Anciens!$A$3:$G$334,5,FALSE)=0,"",VLOOKUP(CONCATENATE($D185&amp;$E185),Anciens!$A$3:$G$334,5,FALSE)))</f>
        <v/>
      </c>
      <c r="AI185" s="142" t="str">
        <f>IF(ISNA(VLOOKUP(CONCATENATE($D185&amp;$E185),Anciens!$A$3:$G$334,6,FALSE))=TRUE,"",IF(VLOOKUP(CONCATENATE($D185&amp;$E185),Anciens!$A$3:$G$334,6,FALSE)=0,"",VLOOKUP(CONCATENATE($D185&amp;$E185),Anciens!$A$3:$G$334,6,FALSE)))</f>
        <v/>
      </c>
      <c r="AJ185" s="142" t="str">
        <f>IF(ISNA(VLOOKUP(CONCATENATE($D185&amp;$E185),Anciens!$A$3:$G$334,7,FALSE))=TRUE,"",IF(VLOOKUP(CONCATENATE($D185&amp;$E185),Anciens!$A$3:$G$334,7,FALSE)=0,"",VLOOKUP(CONCATENATE($D185&amp;$E185),Anciens!$A$3:$G$334,7,FALSE)))</f>
        <v/>
      </c>
    </row>
    <row r="186" spans="1:36" ht="15" customHeight="1" x14ac:dyDescent="0.2">
      <c r="A186" s="12"/>
      <c r="B186" s="13"/>
      <c r="C186" s="14"/>
      <c r="D186" s="15"/>
      <c r="E186" s="16"/>
      <c r="F186" s="17">
        <f>VLOOKUP(CONCATENATE($D186&amp;$E186),Anciens!$A$3:$G$334,4,FALSE)</f>
        <v>0</v>
      </c>
      <c r="G186" s="30">
        <f t="shared" si="9"/>
        <v>0</v>
      </c>
      <c r="H186" s="10" t="s">
        <v>753</v>
      </c>
      <c r="I186" s="31">
        <f>IF(OR(H186="NON",H186=""),G186,IF(H186="Famille",MAX(0,G186-$N$362),IF(H186="Promotion",MAX(0,G186-$N$363),IF(H186="mi-saison",MAX(0,ROUNDDOWN(G186*(1-$N$364),0)),IF(H186="Apogei94",MAX(0,ROUNDDOWN(G186*(1-$N$365),0)))))))</f>
        <v>0</v>
      </c>
      <c r="J186" s="9"/>
      <c r="K186" s="32">
        <f t="shared" si="10"/>
        <v>0</v>
      </c>
      <c r="L186" s="33" t="str">
        <f t="shared" si="11"/>
        <v/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12"/>
        <v/>
      </c>
      <c r="AE186" s="26"/>
      <c r="AF186" s="27"/>
      <c r="AG186" s="28"/>
      <c r="AH186" s="142" t="str">
        <f>IF(ISNA(VLOOKUP(CONCATENATE($D186&amp;$E186),Anciens!$A$3:$G$334,5,FALSE))=TRUE,"",IF(VLOOKUP(CONCATENATE($D186&amp;$E186),Anciens!$A$3:$G$334,5,FALSE)=0,"",VLOOKUP(CONCATENATE($D186&amp;$E186),Anciens!$A$3:$G$334,5,FALSE)))</f>
        <v/>
      </c>
      <c r="AI186" s="142" t="str">
        <f>IF(ISNA(VLOOKUP(CONCATENATE($D186&amp;$E186),Anciens!$A$3:$G$334,6,FALSE))=TRUE,"",IF(VLOOKUP(CONCATENATE($D186&amp;$E186),Anciens!$A$3:$G$334,6,FALSE)=0,"",VLOOKUP(CONCATENATE($D186&amp;$E186),Anciens!$A$3:$G$334,6,FALSE)))</f>
        <v/>
      </c>
      <c r="AJ186" s="142" t="str">
        <f>IF(ISNA(VLOOKUP(CONCATENATE($D186&amp;$E186),Anciens!$A$3:$G$334,7,FALSE))=TRUE,"",IF(VLOOKUP(CONCATENATE($D186&amp;$E186),Anciens!$A$3:$G$334,7,FALSE)=0,"",VLOOKUP(CONCATENATE($D186&amp;$E186),Anciens!$A$3:$G$334,7,FALSE)))</f>
        <v/>
      </c>
    </row>
    <row r="187" spans="1:36" ht="15" customHeight="1" x14ac:dyDescent="0.2">
      <c r="A187" s="12"/>
      <c r="B187" s="13"/>
      <c r="C187" s="14"/>
      <c r="D187" s="15"/>
      <c r="E187" s="16"/>
      <c r="F187" s="17">
        <f>VLOOKUP(CONCATENATE($D187&amp;$E187),Anciens!$A$3:$G$334,4,FALSE)</f>
        <v>0</v>
      </c>
      <c r="G187" s="30">
        <f t="shared" si="9"/>
        <v>0</v>
      </c>
      <c r="H187" s="10" t="s">
        <v>753</v>
      </c>
      <c r="I187" s="31">
        <f>IF(OR(H187="NON",H187=""),G187,IF(H187="Famille",MAX(0,G187-$N$362),IF(H187="Promotion",MAX(0,G187-$N$363),IF(H187="mi-saison",MAX(0,ROUNDDOWN(G187*(1-$N$364),0)),IF(H187="Apogei94",MAX(0,ROUNDDOWN(G187*(1-$N$365),0)))))))</f>
        <v>0</v>
      </c>
      <c r="J187" s="9"/>
      <c r="K187" s="32">
        <f t="shared" si="10"/>
        <v>0</v>
      </c>
      <c r="L187" s="33" t="str">
        <f t="shared" si="11"/>
        <v/>
      </c>
      <c r="M187" s="35"/>
      <c r="N187" s="36"/>
      <c r="O187" s="123"/>
      <c r="P187" s="120"/>
      <c r="Q187" s="37"/>
      <c r="R187" s="153"/>
      <c r="S187" s="154"/>
      <c r="T187" s="155"/>
      <c r="U187" s="156"/>
      <c r="V187" s="157"/>
      <c r="W187" s="183"/>
      <c r="X187" s="184"/>
      <c r="Y187" s="185"/>
      <c r="Z187" s="186"/>
      <c r="AA187" s="187"/>
      <c r="AB187" s="24"/>
      <c r="AC187" s="25"/>
      <c r="AD187" s="34" t="str">
        <f t="shared" si="12"/>
        <v/>
      </c>
      <c r="AE187" s="26"/>
      <c r="AF187" s="27"/>
      <c r="AG187" s="28"/>
      <c r="AH187" s="234" t="str">
        <f>IF(ISNA(VLOOKUP(CONCATENATE($D187&amp;$E187),Anciens!$A$3:$G$334,5,FALSE))=TRUE,"",IF(VLOOKUP(CONCATENATE($D187&amp;$E187),Anciens!$A$3:$G$334,5,FALSE)=0,"",VLOOKUP(CONCATENATE($D187&amp;$E187),Anciens!$A$3:$G$334,5,FALSE)))</f>
        <v/>
      </c>
      <c r="AI187" s="142" t="str">
        <f>IF(ISNA(VLOOKUP(CONCATENATE($D187&amp;$E187),Anciens!$A$3:$G$334,6,FALSE))=TRUE,"",IF(VLOOKUP(CONCATENATE($D187&amp;$E187),Anciens!$A$3:$G$334,6,FALSE)=0,"",VLOOKUP(CONCATENATE($D187&amp;$E187),Anciens!$A$3:$G$334,6,FALSE)))</f>
        <v/>
      </c>
      <c r="AJ187" s="142" t="str">
        <f>IF(ISNA(VLOOKUP(CONCATENATE($D187&amp;$E187),Anciens!$A$3:$G$334,7,FALSE))=TRUE,"",IF(VLOOKUP(CONCATENATE($D187&amp;$E187),Anciens!$A$3:$G$334,7,FALSE)=0,"",VLOOKUP(CONCATENATE($D187&amp;$E187),Anciens!$A$3:$G$334,7,FALSE)))</f>
        <v/>
      </c>
    </row>
    <row r="188" spans="1:36" ht="15" customHeight="1" x14ac:dyDescent="0.2">
      <c r="A188" s="12"/>
      <c r="B188" s="13"/>
      <c r="C188" s="14"/>
      <c r="D188" s="15"/>
      <c r="E188" s="16"/>
      <c r="F188" s="17">
        <f>VLOOKUP(CONCATENATE($D188&amp;$E188),Anciens!$A$3:$G$334,4,FALSE)</f>
        <v>0</v>
      </c>
      <c r="G188" s="30">
        <f t="shared" si="9"/>
        <v>0</v>
      </c>
      <c r="H188" s="10" t="s">
        <v>753</v>
      </c>
      <c r="I188" s="31">
        <f>IF(OR(H188="NON",H188=""),G188,IF(H188="Famille",MAX(0,G188-$N$362),IF(H188="Promotion",MAX(0,G188-$N$363),IF(H188="mi-saison",MAX(0,ROUNDDOWN(G188*(1-$N$364),0)),IF(H188="Apogei94",MAX(0,ROUNDDOWN(G188*(1-$N$365),0)))))))</f>
        <v>0</v>
      </c>
      <c r="J188" s="9"/>
      <c r="K188" s="32">
        <f t="shared" si="10"/>
        <v>0</v>
      </c>
      <c r="L188" s="33" t="str">
        <f t="shared" si="11"/>
        <v/>
      </c>
      <c r="M188" s="35"/>
      <c r="N188" s="36"/>
      <c r="O188" s="123"/>
      <c r="P188" s="120"/>
      <c r="Q188" s="37"/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12"/>
        <v/>
      </c>
      <c r="AE188" s="26"/>
      <c r="AF188" s="27"/>
      <c r="AG188" s="28"/>
      <c r="AH188" s="234" t="str">
        <f>IF(ISNA(VLOOKUP(CONCATENATE($D188&amp;$E188),Anciens!$A$3:$G$334,5,FALSE))=TRUE,"",IF(VLOOKUP(CONCATENATE($D188&amp;$E188),Anciens!$A$3:$G$334,5,FALSE)=0,"",VLOOKUP(CONCATENATE($D188&amp;$E188),Anciens!$A$3:$G$334,5,FALSE)))</f>
        <v/>
      </c>
      <c r="AI188" s="142" t="str">
        <f>IF(ISNA(VLOOKUP(CONCATENATE($D188&amp;$E188),Anciens!$A$3:$G$334,6,FALSE))=TRUE,"",IF(VLOOKUP(CONCATENATE($D188&amp;$E188),Anciens!$A$3:$G$334,6,FALSE)=0,"",VLOOKUP(CONCATENATE($D188&amp;$E188),Anciens!$A$3:$G$334,6,FALSE)))</f>
        <v/>
      </c>
      <c r="AJ188" s="142" t="str">
        <f>IF(ISNA(VLOOKUP(CONCATENATE($D188&amp;$E188),Anciens!$A$3:$G$334,7,FALSE))=TRUE,"",IF(VLOOKUP(CONCATENATE($D188&amp;$E188),Anciens!$A$3:$G$334,7,FALSE)=0,"",VLOOKUP(CONCATENATE($D188&amp;$E188),Anciens!$A$3:$G$334,7,FALSE)))</f>
        <v/>
      </c>
    </row>
    <row r="189" spans="1:36" ht="15" customHeight="1" x14ac:dyDescent="0.2">
      <c r="A189" s="12"/>
      <c r="B189" s="13"/>
      <c r="C189" s="14"/>
      <c r="D189" s="15"/>
      <c r="E189" s="16"/>
      <c r="F189" s="17">
        <f>VLOOKUP(CONCATENATE($D189&amp;$E189),Anciens!$A$3:$G$334,4,FALSE)</f>
        <v>0</v>
      </c>
      <c r="G189" s="30">
        <f t="shared" si="9"/>
        <v>0</v>
      </c>
      <c r="H189" s="10" t="s">
        <v>753</v>
      </c>
      <c r="I189" s="31">
        <f>IF(OR(H189="NON",H189=""),G189,IF(H189="Famille",MAX(0,G189-$N$362),IF(H189="Promotion",MAX(0,G189-$N$363),IF(H189="mi-saison",MAX(0,ROUNDDOWN(G189*(1-$N$364),0)),IF(H189="Apogei94",MAX(0,ROUNDDOWN(G189*(1-$N$365),0)))))))</f>
        <v>0</v>
      </c>
      <c r="J189" s="9"/>
      <c r="K189" s="32">
        <f t="shared" si="10"/>
        <v>0</v>
      </c>
      <c r="L189" s="33" t="str">
        <f t="shared" si="11"/>
        <v/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12"/>
        <v/>
      </c>
      <c r="AE189" s="26"/>
      <c r="AF189" s="27"/>
      <c r="AG189" s="28"/>
      <c r="AH189" s="234" t="str">
        <f>IF(ISNA(VLOOKUP(CONCATENATE($D189&amp;$E189),Anciens!$A$3:$G$334,5,FALSE))=TRUE,"",IF(VLOOKUP(CONCATENATE($D189&amp;$E189),Anciens!$A$3:$G$334,5,FALSE)=0,"",VLOOKUP(CONCATENATE($D189&amp;$E189),Anciens!$A$3:$G$334,5,FALSE)))</f>
        <v/>
      </c>
      <c r="AI189" s="142" t="str">
        <f>IF(ISNA(VLOOKUP(CONCATENATE($D189&amp;$E189),Anciens!$A$3:$G$334,6,FALSE))=TRUE,"",IF(VLOOKUP(CONCATENATE($D189&amp;$E189),Anciens!$A$3:$G$334,6,FALSE)=0,"",VLOOKUP(CONCATENATE($D189&amp;$E189),Anciens!$A$3:$G$334,6,FALSE)))</f>
        <v/>
      </c>
      <c r="AJ189" s="142" t="str">
        <f>IF(ISNA(VLOOKUP(CONCATENATE($D189&amp;$E189),Anciens!$A$3:$G$334,7,FALSE))=TRUE,"",IF(VLOOKUP(CONCATENATE($D189&amp;$E189),Anciens!$A$3:$G$334,7,FALSE)=0,"",VLOOKUP(CONCATENATE($D189&amp;$E189),Anciens!$A$3:$G$334,7,FALSE)))</f>
        <v/>
      </c>
    </row>
    <row r="190" spans="1:36" ht="15" customHeight="1" x14ac:dyDescent="0.2">
      <c r="A190" s="12"/>
      <c r="B190" s="13"/>
      <c r="C190" s="14"/>
      <c r="D190" s="15"/>
      <c r="E190" s="16"/>
      <c r="F190" s="17">
        <f>VLOOKUP(CONCATENATE($D190&amp;$E190),Anciens!$A$3:$G$334,4,FALSE)</f>
        <v>0</v>
      </c>
      <c r="G190" s="30">
        <f t="shared" si="9"/>
        <v>0</v>
      </c>
      <c r="H190" s="10" t="s">
        <v>753</v>
      </c>
      <c r="I190" s="31">
        <f>IF(OR(H190="NON",H190=""),G190,IF(H190="Famille",MAX(0,G190-$N$362),IF(H190="Promotion",MAX(0,G190-$N$363),IF(H190="mi-saison",MAX(0,ROUNDDOWN(G190*(1-$N$364),0)),IF(H190="Apogei94",MAX(0,ROUNDDOWN(G190*(1-$N$365),0)))))))</f>
        <v>0</v>
      </c>
      <c r="J190" s="9"/>
      <c r="K190" s="32">
        <f t="shared" si="10"/>
        <v>0</v>
      </c>
      <c r="L190" s="33" t="str">
        <f t="shared" si="11"/>
        <v/>
      </c>
      <c r="M190" s="35"/>
      <c r="N190" s="36"/>
      <c r="O190" s="123"/>
      <c r="P190" s="120"/>
      <c r="Q190" s="37"/>
      <c r="R190" s="153"/>
      <c r="S190" s="154"/>
      <c r="T190" s="155"/>
      <c r="U190" s="156"/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12"/>
        <v/>
      </c>
      <c r="AE190" s="26"/>
      <c r="AF190" s="27"/>
      <c r="AG190" s="28"/>
      <c r="AH190" s="142" t="str">
        <f>IF(ISNA(VLOOKUP(CONCATENATE($D190&amp;$E190),Anciens!$A$3:$G$334,5,FALSE))=TRUE,"",IF(VLOOKUP(CONCATENATE($D190&amp;$E190),Anciens!$A$3:$G$334,5,FALSE)=0,"",VLOOKUP(CONCATENATE($D190&amp;$E190),Anciens!$A$3:$G$334,5,FALSE)))</f>
        <v/>
      </c>
      <c r="AI190" s="142" t="str">
        <f>IF(ISNA(VLOOKUP(CONCATENATE($D190&amp;$E190),Anciens!$A$3:$G$334,6,FALSE))=TRUE,"",IF(VLOOKUP(CONCATENATE($D190&amp;$E190),Anciens!$A$3:$G$334,6,FALSE)=0,"",VLOOKUP(CONCATENATE($D190&amp;$E190),Anciens!$A$3:$G$334,6,FALSE)))</f>
        <v/>
      </c>
      <c r="AJ190" s="142" t="str">
        <f>IF(ISNA(VLOOKUP(CONCATENATE($D190&amp;$E190),Anciens!$A$3:$G$334,7,FALSE))=TRUE,"",IF(VLOOKUP(CONCATENATE($D190&amp;$E190),Anciens!$A$3:$G$334,7,FALSE)=0,"",VLOOKUP(CONCATENATE($D190&amp;$E190),Anciens!$A$3:$G$334,7,FALSE)))</f>
        <v/>
      </c>
    </row>
    <row r="191" spans="1:36" ht="15" customHeight="1" x14ac:dyDescent="0.2">
      <c r="A191" s="12"/>
      <c r="B191" s="13"/>
      <c r="C191" s="14"/>
      <c r="D191" s="15"/>
      <c r="E191" s="16"/>
      <c r="F191" s="17">
        <f>VLOOKUP(CONCATENATE($D191&amp;$E191),Anciens!$A$3:$G$334,4,FALSE)</f>
        <v>0</v>
      </c>
      <c r="G191" s="30">
        <f t="shared" si="9"/>
        <v>0</v>
      </c>
      <c r="H191" s="10" t="s">
        <v>753</v>
      </c>
      <c r="I191" s="31">
        <f>IF(OR(H191="NON",H191=""),G191,IF(H191="Famille",MAX(0,G191-$N$362),IF(H191="Promotion",MAX(0,G191-$N$363),IF(H191="mi-saison",MAX(0,ROUNDDOWN(G191*(1-$N$364),0)),IF(H191="Apogei94",MAX(0,ROUNDDOWN(G191*(1-$N$365),0)))))))</f>
        <v>0</v>
      </c>
      <c r="J191" s="9"/>
      <c r="K191" s="32">
        <f t="shared" si="10"/>
        <v>0</v>
      </c>
      <c r="L191" s="33" t="str">
        <f t="shared" si="11"/>
        <v/>
      </c>
      <c r="M191" s="35"/>
      <c r="N191" s="36"/>
      <c r="O191" s="123"/>
      <c r="P191" s="120"/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12"/>
        <v/>
      </c>
      <c r="AE191" s="26"/>
      <c r="AF191" s="27"/>
      <c r="AG191" s="28"/>
      <c r="AH191" s="142" t="str">
        <f>IF(ISNA(VLOOKUP(CONCATENATE($D191&amp;$E191),Anciens!$A$3:$G$334,5,FALSE))=TRUE,"",IF(VLOOKUP(CONCATENATE($D191&amp;$E191),Anciens!$A$3:$G$334,5,FALSE)=0,"",VLOOKUP(CONCATENATE($D191&amp;$E191),Anciens!$A$3:$G$334,5,FALSE)))</f>
        <v/>
      </c>
      <c r="AI191" s="142" t="str">
        <f>IF(ISNA(VLOOKUP(CONCATENATE($D191&amp;$E191),Anciens!$A$3:$G$334,6,FALSE))=TRUE,"",IF(VLOOKUP(CONCATENATE($D191&amp;$E191),Anciens!$A$3:$G$334,6,FALSE)=0,"",VLOOKUP(CONCATENATE($D191&amp;$E191),Anciens!$A$3:$G$334,6,FALSE)))</f>
        <v/>
      </c>
      <c r="AJ191" s="142" t="str">
        <f>IF(ISNA(VLOOKUP(CONCATENATE($D191&amp;$E191),Anciens!$A$3:$G$334,7,FALSE))=TRUE,"",IF(VLOOKUP(CONCATENATE($D191&amp;$E191),Anciens!$A$3:$G$334,7,FALSE)=0,"",VLOOKUP(CONCATENATE($D191&amp;$E191),Anciens!$A$3:$G$334,7,FALSE)))</f>
        <v/>
      </c>
    </row>
    <row r="192" spans="1:36" ht="15" customHeight="1" x14ac:dyDescent="0.2">
      <c r="A192" s="12"/>
      <c r="B192" s="13"/>
      <c r="C192" s="14"/>
      <c r="D192" s="15"/>
      <c r="E192" s="16"/>
      <c r="F192" s="17">
        <f>VLOOKUP(CONCATENATE($D192&amp;$E192),Anciens!$A$3:$G$334,4,FALSE)</f>
        <v>0</v>
      </c>
      <c r="G192" s="30">
        <f t="shared" si="9"/>
        <v>0</v>
      </c>
      <c r="H192" s="10" t="s">
        <v>753</v>
      </c>
      <c r="I192" s="31">
        <f>IF(OR(H192="NON",H192=""),G192,IF(H192="Famille",MAX(0,G192-$N$362),IF(H192="Promotion",MAX(0,G192-$N$363),IF(H192="mi-saison",MAX(0,ROUNDDOWN(G192*(1-$N$364),0)),IF(H192="Apogei94",MAX(0,ROUNDDOWN(G192*(1-$N$365),0)))))))</f>
        <v>0</v>
      </c>
      <c r="J192" s="9"/>
      <c r="K192" s="32">
        <f t="shared" si="10"/>
        <v>0</v>
      </c>
      <c r="L192" s="33" t="str">
        <f t="shared" si="11"/>
        <v/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12"/>
        <v/>
      </c>
      <c r="AE192" s="26"/>
      <c r="AF192" s="27"/>
      <c r="AG192" s="28"/>
      <c r="AH192" s="142" t="str">
        <f>IF(ISNA(VLOOKUP(CONCATENATE($D192&amp;$E192),Anciens!$A$3:$G$334,5,FALSE))=TRUE,"",IF(VLOOKUP(CONCATENATE($D192&amp;$E192),Anciens!$A$3:$G$334,5,FALSE)=0,"",VLOOKUP(CONCATENATE($D192&amp;$E192),Anciens!$A$3:$G$334,5,FALSE)))</f>
        <v/>
      </c>
      <c r="AI192" s="142" t="str">
        <f>IF(ISNA(VLOOKUP(CONCATENATE($D192&amp;$E192),Anciens!$A$3:$G$334,6,FALSE))=TRUE,"",IF(VLOOKUP(CONCATENATE($D192&amp;$E192),Anciens!$A$3:$G$334,6,FALSE)=0,"",VLOOKUP(CONCATENATE($D192&amp;$E192),Anciens!$A$3:$G$334,6,FALSE)))</f>
        <v/>
      </c>
      <c r="AJ192" s="142" t="str">
        <f>IF(ISNA(VLOOKUP(CONCATENATE($D192&amp;$E192),Anciens!$A$3:$G$334,7,FALSE))=TRUE,"",IF(VLOOKUP(CONCATENATE($D192&amp;$E192),Anciens!$A$3:$G$334,7,FALSE)=0,"",VLOOKUP(CONCATENATE($D192&amp;$E192),Anciens!$A$3:$G$334,7,FALSE)))</f>
        <v/>
      </c>
    </row>
    <row r="193" spans="1:36" ht="15" customHeight="1" x14ac:dyDescent="0.2">
      <c r="A193" s="12"/>
      <c r="B193" s="13"/>
      <c r="C193" s="14"/>
      <c r="D193" s="15"/>
      <c r="E193" s="16"/>
      <c r="F193" s="17">
        <f>VLOOKUP(CONCATENATE($D193&amp;$E193),Anciens!$A$3:$G$334,4,FALSE)</f>
        <v>0</v>
      </c>
      <c r="G193" s="30">
        <f t="shared" si="9"/>
        <v>0</v>
      </c>
      <c r="H193" s="10" t="s">
        <v>753</v>
      </c>
      <c r="I193" s="31">
        <f>IF(OR(H193="NON",H193=""),G193,IF(H193="Famille",MAX(0,G193-$N$362),IF(H193="Promotion",MAX(0,G193-$N$363),IF(H193="mi-saison",MAX(0,ROUNDDOWN(G193*(1-$N$364),0)),IF(H193="Apogei94",MAX(0,ROUNDDOWN(G193*(1-$N$365),0)))))))</f>
        <v>0</v>
      </c>
      <c r="J193" s="9"/>
      <c r="K193" s="32">
        <f t="shared" si="10"/>
        <v>0</v>
      </c>
      <c r="L193" s="33" t="str">
        <f t="shared" si="11"/>
        <v/>
      </c>
      <c r="M193" s="35"/>
      <c r="N193" s="36"/>
      <c r="O193" s="123"/>
      <c r="P193" s="120"/>
      <c r="Q193" s="37"/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12"/>
        <v/>
      </c>
      <c r="AE193" s="26"/>
      <c r="AF193" s="27"/>
      <c r="AG193" s="28"/>
      <c r="AH193" s="142" t="str">
        <f>IF(ISNA(VLOOKUP(CONCATENATE($D193&amp;$E193),Anciens!$A$3:$G$334,5,FALSE))=TRUE,"",IF(VLOOKUP(CONCATENATE($D193&amp;$E193),Anciens!$A$3:$G$334,5,FALSE)=0,"",VLOOKUP(CONCATENATE($D193&amp;$E193),Anciens!$A$3:$G$334,5,FALSE)))</f>
        <v/>
      </c>
      <c r="AI193" s="142" t="str">
        <f>IF(ISNA(VLOOKUP(CONCATENATE($D193&amp;$E193),Anciens!$A$3:$G$334,6,FALSE))=TRUE,"",IF(VLOOKUP(CONCATENATE($D193&amp;$E193),Anciens!$A$3:$G$334,6,FALSE)=0,"",VLOOKUP(CONCATENATE($D193&amp;$E193),Anciens!$A$3:$G$334,6,FALSE)))</f>
        <v/>
      </c>
      <c r="AJ193" s="142" t="str">
        <f>IF(ISNA(VLOOKUP(CONCATENATE($D193&amp;$E193),Anciens!$A$3:$G$334,7,FALSE))=TRUE,"",IF(VLOOKUP(CONCATENATE($D193&amp;$E193),Anciens!$A$3:$G$334,7,FALSE)=0,"",VLOOKUP(CONCATENATE($D193&amp;$E193),Anciens!$A$3:$G$334,7,FALSE)))</f>
        <v/>
      </c>
    </row>
    <row r="194" spans="1:36" ht="15" customHeight="1" x14ac:dyDescent="0.2">
      <c r="A194" s="12"/>
      <c r="B194" s="13"/>
      <c r="C194" s="14"/>
      <c r="D194" s="15"/>
      <c r="E194" s="16"/>
      <c r="F194" s="17">
        <f>VLOOKUP(CONCATENATE($D194&amp;$E194),Anciens!$A$3:$G$334,4,FALSE)</f>
        <v>0</v>
      </c>
      <c r="G194" s="30">
        <f t="shared" si="9"/>
        <v>0</v>
      </c>
      <c r="H194" s="10" t="s">
        <v>753</v>
      </c>
      <c r="I194" s="31">
        <f>IF(OR(H194="NON",H194=""),G194,IF(H194="Famille",MAX(0,G194-$N$362),IF(H194="Promotion",MAX(0,G194-$N$363),IF(H194="mi-saison",MAX(0,ROUNDDOWN(G194*(1-$N$364),0)),IF(H194="Apogei94",MAX(0,ROUNDDOWN(G194*(1-$N$365),0)))))))</f>
        <v>0</v>
      </c>
      <c r="J194" s="9"/>
      <c r="K194" s="32">
        <f t="shared" si="10"/>
        <v>0</v>
      </c>
      <c r="L194" s="33" t="str">
        <f t="shared" si="11"/>
        <v/>
      </c>
      <c r="M194" s="35"/>
      <c r="N194" s="36"/>
      <c r="O194" s="123"/>
      <c r="P194" s="120"/>
      <c r="Q194" s="37"/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12"/>
        <v/>
      </c>
      <c r="AE194" s="26"/>
      <c r="AF194" s="27"/>
      <c r="AG194" s="28"/>
      <c r="AH194" s="142" t="str">
        <f>IF(ISNA(VLOOKUP(CONCATENATE($D194&amp;$E194),Anciens!$A$3:$G$334,5,FALSE))=TRUE,"",IF(VLOOKUP(CONCATENATE($D194&amp;$E194),Anciens!$A$3:$G$334,5,FALSE)=0,"",VLOOKUP(CONCATENATE($D194&amp;$E194),Anciens!$A$3:$G$334,5,FALSE)))</f>
        <v/>
      </c>
      <c r="AI194" s="142" t="str">
        <f>IF(ISNA(VLOOKUP(CONCATENATE($D194&amp;$E194),Anciens!$A$3:$G$334,6,FALSE))=TRUE,"",IF(VLOOKUP(CONCATENATE($D194&amp;$E194),Anciens!$A$3:$G$334,6,FALSE)=0,"",VLOOKUP(CONCATENATE($D194&amp;$E194),Anciens!$A$3:$G$334,6,FALSE)))</f>
        <v/>
      </c>
      <c r="AJ194" s="142" t="str">
        <f>IF(ISNA(VLOOKUP(CONCATENATE($D194&amp;$E194),Anciens!$A$3:$G$334,7,FALSE))=TRUE,"",IF(VLOOKUP(CONCATENATE($D194&amp;$E194),Anciens!$A$3:$G$334,7,FALSE)=0,"",VLOOKUP(CONCATENATE($D194&amp;$E194),Anciens!$A$3:$G$334,7,FALSE)))</f>
        <v/>
      </c>
    </row>
    <row r="195" spans="1:36" s="3" customFormat="1" ht="15" customHeight="1" x14ac:dyDescent="0.2">
      <c r="A195" s="12"/>
      <c r="B195" s="13"/>
      <c r="C195" s="14"/>
      <c r="D195" s="15"/>
      <c r="E195" s="16"/>
      <c r="F195" s="17">
        <f>VLOOKUP(CONCATENATE($D195&amp;$E195),Anciens!$A$3:$G$334,4,FALSE)</f>
        <v>0</v>
      </c>
      <c r="G195" s="30">
        <f t="shared" ref="G195:G258" si="13">IF(OR($C195="",$C195="DIR",$C195="ARB"),0,IF($C195="LOI",185,IF($C195="BAB",100,IF($C195="ENS",100,IF($C195="FIT",185,IF($F195&lt;=VALUE("01/01/2006"),230,IF($F195&lt;=VALUE("01/01/2009"),200,IF($F195&lt;=VALUE("01/01/2013"),180,IF($F195&lt;=VALUE("01/01/2015"),170,155)))))))))</f>
        <v>0</v>
      </c>
      <c r="H195" s="10" t="s">
        <v>753</v>
      </c>
      <c r="I195" s="31">
        <f>IF(OR(H195="NON",H195=""),G195,IF(H195="Famille",MAX(0,G195-$N$362),IF(H195="Promotion",MAX(0,G195-$N$363),IF(H195="mi-saison",MAX(0,ROUNDDOWN(G195*(1-$N$364),0)),IF(H195="Apogei94",MAX(0,ROUNDDOWN(G195*(1-$N$365),0)))))))</f>
        <v>0</v>
      </c>
      <c r="J195" s="9"/>
      <c r="K195" s="32">
        <f t="shared" si="10"/>
        <v>0</v>
      </c>
      <c r="L195" s="33" t="str">
        <f t="shared" si="11"/>
        <v/>
      </c>
      <c r="M195" s="35"/>
      <c r="N195" s="36"/>
      <c r="O195" s="123"/>
      <c r="P195" s="120"/>
      <c r="Q195" s="37"/>
      <c r="R195" s="153"/>
      <c r="S195" s="154"/>
      <c r="T195" s="155"/>
      <c r="U195" s="156"/>
      <c r="V195" s="157"/>
      <c r="W195" s="183"/>
      <c r="X195" s="184"/>
      <c r="Y195" s="185"/>
      <c r="Z195" s="186"/>
      <c r="AA195" s="187"/>
      <c r="AB195" s="24"/>
      <c r="AC195" s="25"/>
      <c r="AD195" s="34" t="str">
        <f t="shared" si="12"/>
        <v/>
      </c>
      <c r="AE195" s="26"/>
      <c r="AF195" s="27"/>
      <c r="AG195" s="28"/>
      <c r="AH195" s="142" t="str">
        <f>IF(ISNA(VLOOKUP(CONCATENATE($D195&amp;$E195),Anciens!$A$3:$G$334,5,FALSE))=TRUE,"",IF(VLOOKUP(CONCATENATE($D195&amp;$E195),Anciens!$A$3:$G$334,5,FALSE)=0,"",VLOOKUP(CONCATENATE($D195&amp;$E195),Anciens!$A$3:$G$334,5,FALSE)))</f>
        <v/>
      </c>
      <c r="AI195" s="142" t="str">
        <f>IF(ISNA(VLOOKUP(CONCATENATE($D195&amp;$E195),Anciens!$A$3:$G$334,6,FALSE))=TRUE,"",IF(VLOOKUP(CONCATENATE($D195&amp;$E195),Anciens!$A$3:$G$334,6,FALSE)=0,"",VLOOKUP(CONCATENATE($D195&amp;$E195),Anciens!$A$3:$G$334,6,FALSE)))</f>
        <v/>
      </c>
      <c r="AJ195" s="142" t="str">
        <f>IF(ISNA(VLOOKUP(CONCATENATE($D195&amp;$E195),Anciens!$A$3:$G$334,7,FALSE))=TRUE,"",IF(VLOOKUP(CONCATENATE($D195&amp;$E195),Anciens!$A$3:$G$334,7,FALSE)=0,"",VLOOKUP(CONCATENATE($D195&amp;$E195),Anciens!$A$3:$G$334,7,FALSE)))</f>
        <v/>
      </c>
    </row>
    <row r="196" spans="1:36" s="3" customFormat="1" ht="15" customHeight="1" x14ac:dyDescent="0.2">
      <c r="A196" s="12"/>
      <c r="B196" s="13"/>
      <c r="C196" s="14"/>
      <c r="D196" s="15"/>
      <c r="E196" s="16"/>
      <c r="F196" s="17">
        <f>VLOOKUP(CONCATENATE($D196&amp;$E196),Anciens!$A$3:$G$334,4,FALSE)</f>
        <v>0</v>
      </c>
      <c r="G196" s="30">
        <f t="shared" si="13"/>
        <v>0</v>
      </c>
      <c r="H196" s="10" t="s">
        <v>753</v>
      </c>
      <c r="I196" s="31">
        <f>IF(OR(H196="NON",H196=""),G196,IF(H196="Famille",MAX(0,G196-$N$362),IF(H196="Promotion",MAX(0,G196-$N$363),IF(H196="mi-saison",MAX(0,ROUNDDOWN(G196*(1-$N$364),0)),IF(H196="Apogei94",MAX(0,ROUNDDOWN(G196*(1-$N$365),0)))))))</f>
        <v>0</v>
      </c>
      <c r="J196" s="9"/>
      <c r="K196" s="32">
        <f t="shared" ref="K196:K259" si="14">SUM(N196,S196,X196)</f>
        <v>0</v>
      </c>
      <c r="L196" s="33" t="str">
        <f t="shared" ref="L196:L259" si="15">IF(D196="","",I196-K196)</f>
        <v/>
      </c>
      <c r="M196" s="35"/>
      <c r="N196" s="36"/>
      <c r="O196" s="123"/>
      <c r="P196" s="120"/>
      <c r="Q196" s="37"/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ref="AD196:AD259" si="16">IF(OR(AC196&lt;&gt;"Oui",C196&lt;&gt;"JOU"),"",IF(F196&lt;VALUE("01/01/2006"),154,IF(F196&lt;VALUE("01/01/2010"),79,0)))</f>
        <v/>
      </c>
      <c r="AE196" s="26"/>
      <c r="AF196" s="27"/>
      <c r="AG196" s="28"/>
      <c r="AH196" s="234" t="str">
        <f>IF(ISNA(VLOOKUP(CONCATENATE($D196&amp;$E196),Anciens!$A$3:$G$334,5,FALSE))=TRUE,"",IF(VLOOKUP(CONCATENATE($D196&amp;$E196),Anciens!$A$3:$G$334,5,FALSE)=0,"",VLOOKUP(CONCATENATE($D196&amp;$E196),Anciens!$A$3:$G$334,5,FALSE)))</f>
        <v/>
      </c>
      <c r="AI196" s="142" t="str">
        <f>IF(ISNA(VLOOKUP(CONCATENATE($D196&amp;$E196),Anciens!$A$3:$G$334,6,FALSE))=TRUE,"",IF(VLOOKUP(CONCATENATE($D196&amp;$E196),Anciens!$A$3:$G$334,6,FALSE)=0,"",VLOOKUP(CONCATENATE($D196&amp;$E196),Anciens!$A$3:$G$334,6,FALSE)))</f>
        <v/>
      </c>
      <c r="AJ196" s="142" t="str">
        <f>IF(ISNA(VLOOKUP(CONCATENATE($D196&amp;$E196),Anciens!$A$3:$G$334,7,FALSE))=TRUE,"",IF(VLOOKUP(CONCATENATE($D196&amp;$E196),Anciens!$A$3:$G$334,7,FALSE)=0,"",VLOOKUP(CONCATENATE($D196&amp;$E196),Anciens!$A$3:$G$334,7,FALSE)))</f>
        <v/>
      </c>
    </row>
    <row r="197" spans="1:36" ht="15" customHeight="1" x14ac:dyDescent="0.2">
      <c r="A197" s="12"/>
      <c r="B197" s="13"/>
      <c r="C197" s="14"/>
      <c r="D197" s="15"/>
      <c r="E197" s="16"/>
      <c r="F197" s="17">
        <f>VLOOKUP(CONCATENATE($D197&amp;$E197),Anciens!$A$3:$G$334,4,FALSE)</f>
        <v>0</v>
      </c>
      <c r="G197" s="30">
        <f t="shared" si="13"/>
        <v>0</v>
      </c>
      <c r="H197" s="10" t="s">
        <v>753</v>
      </c>
      <c r="I197" s="31">
        <f>IF(OR(H197="NON",H197=""),G197,IF(H197="Famille",MAX(0,G197-$N$362),IF(H197="Promotion",MAX(0,G197-$N$363),IF(H197="mi-saison",MAX(0,ROUNDDOWN(G197*(1-$N$364),0)),IF(H197="Apogei94",MAX(0,ROUNDDOWN(G197*(1-$N$365),0)))))))</f>
        <v>0</v>
      </c>
      <c r="J197" s="9"/>
      <c r="K197" s="32">
        <f t="shared" si="14"/>
        <v>0</v>
      </c>
      <c r="L197" s="33" t="str">
        <f t="shared" si="15"/>
        <v/>
      </c>
      <c r="M197" s="35"/>
      <c r="N197" s="36"/>
      <c r="O197" s="123"/>
      <c r="P197" s="120"/>
      <c r="Q197" s="37"/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16"/>
        <v/>
      </c>
      <c r="AE197" s="26"/>
      <c r="AF197" s="27"/>
      <c r="AG197" s="28"/>
      <c r="AH197" s="142" t="str">
        <f>IF(ISNA(VLOOKUP(CONCATENATE($D197&amp;$E197),Anciens!$A$3:$G$334,5,FALSE))=TRUE,"",IF(VLOOKUP(CONCATENATE($D197&amp;$E197),Anciens!$A$3:$G$334,5,FALSE)=0,"",VLOOKUP(CONCATENATE($D197&amp;$E197),Anciens!$A$3:$G$334,5,FALSE)))</f>
        <v/>
      </c>
      <c r="AI197" s="142" t="str">
        <f>IF(ISNA(VLOOKUP(CONCATENATE($D197&amp;$E197),Anciens!$A$3:$G$334,6,FALSE))=TRUE,"",IF(VLOOKUP(CONCATENATE($D197&amp;$E197),Anciens!$A$3:$G$334,6,FALSE)=0,"",VLOOKUP(CONCATENATE($D197&amp;$E197),Anciens!$A$3:$G$334,6,FALSE)))</f>
        <v/>
      </c>
      <c r="AJ197" s="142" t="str">
        <f>IF(ISNA(VLOOKUP(CONCATENATE($D197&amp;$E197),Anciens!$A$3:$G$334,7,FALSE))=TRUE,"",IF(VLOOKUP(CONCATENATE($D197&amp;$E197),Anciens!$A$3:$G$334,7,FALSE)=0,"",VLOOKUP(CONCATENATE($D197&amp;$E197),Anciens!$A$3:$G$334,7,FALSE)))</f>
        <v/>
      </c>
    </row>
    <row r="198" spans="1:36" ht="15" customHeight="1" x14ac:dyDescent="0.2">
      <c r="A198" s="12"/>
      <c r="B198" s="13"/>
      <c r="C198" s="14"/>
      <c r="D198" s="15"/>
      <c r="E198" s="16"/>
      <c r="F198" s="17">
        <f>VLOOKUP(CONCATENATE($D198&amp;$E198),Anciens!$A$3:$G$334,4,FALSE)</f>
        <v>0</v>
      </c>
      <c r="G198" s="30">
        <f t="shared" si="13"/>
        <v>0</v>
      </c>
      <c r="H198" s="10" t="s">
        <v>753</v>
      </c>
      <c r="I198" s="31">
        <f>IF(OR(H198="NON",H198=""),G198,IF(H198="Famille",MAX(0,G198-$N$362),IF(H198="Promotion",MAX(0,G198-$N$363),IF(H198="mi-saison",MAX(0,ROUNDDOWN(G198*(1-$N$364),0)),IF(H198="Apogei94",MAX(0,ROUNDDOWN(G198*(1-$N$365),0)))))))</f>
        <v>0</v>
      </c>
      <c r="J198" s="9"/>
      <c r="K198" s="32">
        <f t="shared" si="14"/>
        <v>0</v>
      </c>
      <c r="L198" s="33" t="str">
        <f t="shared" si="15"/>
        <v/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16"/>
        <v/>
      </c>
      <c r="AE198" s="26"/>
      <c r="AF198" s="27"/>
      <c r="AG198" s="28"/>
      <c r="AH198" s="142" t="str">
        <f>IF(ISNA(VLOOKUP(CONCATENATE($D198&amp;$E198),Anciens!$A$3:$G$334,5,FALSE))=TRUE,"",IF(VLOOKUP(CONCATENATE($D198&amp;$E198),Anciens!$A$3:$G$334,5,FALSE)=0,"",VLOOKUP(CONCATENATE($D198&amp;$E198),Anciens!$A$3:$G$334,5,FALSE)))</f>
        <v/>
      </c>
      <c r="AI198" s="142" t="str">
        <f>IF(ISNA(VLOOKUP(CONCATENATE($D198&amp;$E198),Anciens!$A$3:$G$334,6,FALSE))=TRUE,"",IF(VLOOKUP(CONCATENATE($D198&amp;$E198),Anciens!$A$3:$G$334,6,FALSE)=0,"",VLOOKUP(CONCATENATE($D198&amp;$E198),Anciens!$A$3:$G$334,6,FALSE)))</f>
        <v/>
      </c>
      <c r="AJ198" s="142" t="str">
        <f>IF(ISNA(VLOOKUP(CONCATENATE($D198&amp;$E198),Anciens!$A$3:$G$334,7,FALSE))=TRUE,"",IF(VLOOKUP(CONCATENATE($D198&amp;$E198),Anciens!$A$3:$G$334,7,FALSE)=0,"",VLOOKUP(CONCATENATE($D198&amp;$E198),Anciens!$A$3:$G$334,7,FALSE)))</f>
        <v/>
      </c>
    </row>
    <row r="199" spans="1:36" ht="15" customHeight="1" x14ac:dyDescent="0.2">
      <c r="A199" s="12"/>
      <c r="B199" s="13"/>
      <c r="C199" s="14"/>
      <c r="D199" s="15"/>
      <c r="E199" s="16"/>
      <c r="F199" s="17">
        <f>VLOOKUP(CONCATENATE($D199&amp;$E199),Anciens!$A$3:$G$334,4,FALSE)</f>
        <v>0</v>
      </c>
      <c r="G199" s="30">
        <f t="shared" si="13"/>
        <v>0</v>
      </c>
      <c r="H199" s="10" t="s">
        <v>753</v>
      </c>
      <c r="I199" s="31">
        <f>IF(OR(H199="NON",H199=""),G199,IF(H199="Famille",MAX(0,G199-$N$362),IF(H199="Promotion",MAX(0,G199-$N$363),IF(H199="mi-saison",MAX(0,ROUNDDOWN(G199*(1-$N$364),0)),IF(H199="Apogei94",MAX(0,ROUNDDOWN(G199*(1-$N$365),0)))))))</f>
        <v>0</v>
      </c>
      <c r="J199" s="9"/>
      <c r="K199" s="32">
        <f t="shared" si="14"/>
        <v>0</v>
      </c>
      <c r="L199" s="33" t="str">
        <f t="shared" si="15"/>
        <v/>
      </c>
      <c r="M199" s="35"/>
      <c r="N199" s="36"/>
      <c r="O199" s="123"/>
      <c r="P199" s="120"/>
      <c r="Q199" s="37"/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16"/>
        <v/>
      </c>
      <c r="AE199" s="26"/>
      <c r="AF199" s="27"/>
      <c r="AG199" s="28"/>
      <c r="AH199" s="234" t="str">
        <f>IF(ISNA(VLOOKUP(CONCATENATE($D199&amp;$E199),Anciens!$A$3:$G$334,5,FALSE))=TRUE,"",IF(VLOOKUP(CONCATENATE($D199&amp;$E199),Anciens!$A$3:$G$334,5,FALSE)=0,"",VLOOKUP(CONCATENATE($D199&amp;$E199),Anciens!$A$3:$G$334,5,FALSE)))</f>
        <v/>
      </c>
      <c r="AI199" s="142" t="str">
        <f>IF(ISNA(VLOOKUP(CONCATENATE($D199&amp;$E199),Anciens!$A$3:$G$334,6,FALSE))=TRUE,"",IF(VLOOKUP(CONCATENATE($D199&amp;$E199),Anciens!$A$3:$G$334,6,FALSE)=0,"",VLOOKUP(CONCATENATE($D199&amp;$E199),Anciens!$A$3:$G$334,6,FALSE)))</f>
        <v/>
      </c>
      <c r="AJ199" s="142" t="str">
        <f>IF(ISNA(VLOOKUP(CONCATENATE($D199&amp;$E199),Anciens!$A$3:$G$334,7,FALSE))=TRUE,"",IF(VLOOKUP(CONCATENATE($D199&amp;$E199),Anciens!$A$3:$G$334,7,FALSE)=0,"",VLOOKUP(CONCATENATE($D199&amp;$E199),Anciens!$A$3:$G$334,7,FALSE)))</f>
        <v/>
      </c>
    </row>
    <row r="200" spans="1:36" ht="15" customHeight="1" x14ac:dyDescent="0.2">
      <c r="A200" s="12"/>
      <c r="B200" s="13"/>
      <c r="C200" s="14"/>
      <c r="D200" s="15"/>
      <c r="E200" s="16"/>
      <c r="F200" s="17">
        <f>VLOOKUP(CONCATENATE($D200&amp;$E200),Anciens!$A$3:$G$334,4,FALSE)</f>
        <v>0</v>
      </c>
      <c r="G200" s="30">
        <f t="shared" si="13"/>
        <v>0</v>
      </c>
      <c r="H200" s="10" t="s">
        <v>753</v>
      </c>
      <c r="I200" s="31">
        <f>IF(OR(H200="NON",H200=""),G200,IF(H200="Famille",MAX(0,G200-$N$362),IF(H200="Promotion",MAX(0,G200-$N$363),IF(H200="mi-saison",MAX(0,ROUNDDOWN(G200*(1-$N$364),0)),IF(H200="Apogei94",MAX(0,ROUNDDOWN(G200*(1-$N$365),0)))))))</f>
        <v>0</v>
      </c>
      <c r="J200" s="9"/>
      <c r="K200" s="32">
        <f t="shared" si="14"/>
        <v>0</v>
      </c>
      <c r="L200" s="33" t="str">
        <f t="shared" si="15"/>
        <v/>
      </c>
      <c r="M200" s="35"/>
      <c r="N200" s="36"/>
      <c r="O200" s="123"/>
      <c r="P200" s="120"/>
      <c r="Q200" s="37"/>
      <c r="R200" s="153"/>
      <c r="S200" s="154"/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16"/>
        <v/>
      </c>
      <c r="AE200" s="26"/>
      <c r="AF200" s="27"/>
      <c r="AG200" s="28"/>
      <c r="AH200" s="234" t="str">
        <f>IF(ISNA(VLOOKUP(CONCATENATE($D200&amp;$E200),Anciens!$A$3:$G$334,5,FALSE))=TRUE,"",IF(VLOOKUP(CONCATENATE($D200&amp;$E200),Anciens!$A$3:$G$334,5,FALSE)=0,"",VLOOKUP(CONCATENATE($D200&amp;$E200),Anciens!$A$3:$G$334,5,FALSE)))</f>
        <v/>
      </c>
      <c r="AI200" s="142" t="str">
        <f>IF(ISNA(VLOOKUP(CONCATENATE($D200&amp;$E200),Anciens!$A$3:$G$334,6,FALSE))=TRUE,"",IF(VLOOKUP(CONCATENATE($D200&amp;$E200),Anciens!$A$3:$G$334,6,FALSE)=0,"",VLOOKUP(CONCATENATE($D200&amp;$E200),Anciens!$A$3:$G$334,6,FALSE)))</f>
        <v/>
      </c>
      <c r="AJ200" s="142" t="str">
        <f>IF(ISNA(VLOOKUP(CONCATENATE($D200&amp;$E200),Anciens!$A$3:$G$334,7,FALSE))=TRUE,"",IF(VLOOKUP(CONCATENATE($D200&amp;$E200),Anciens!$A$3:$G$334,7,FALSE)=0,"",VLOOKUP(CONCATENATE($D200&amp;$E200),Anciens!$A$3:$G$334,7,FALSE)))</f>
        <v/>
      </c>
    </row>
    <row r="201" spans="1:36" ht="15" customHeight="1" x14ac:dyDescent="0.2">
      <c r="A201" s="12"/>
      <c r="B201" s="13"/>
      <c r="C201" s="14"/>
      <c r="D201" s="15"/>
      <c r="E201" s="16"/>
      <c r="F201" s="17">
        <f>VLOOKUP(CONCATENATE($D201&amp;$E201),Anciens!$A$3:$G$334,4,FALSE)</f>
        <v>0</v>
      </c>
      <c r="G201" s="30">
        <f t="shared" si="13"/>
        <v>0</v>
      </c>
      <c r="H201" s="10" t="s">
        <v>753</v>
      </c>
      <c r="I201" s="31">
        <f>IF(OR(H201="NON",H201=""),G201,IF(H201="Famille",MAX(0,G201-$N$362),IF(H201="Promotion",MAX(0,G201-$N$363),IF(H201="mi-saison",MAX(0,ROUNDDOWN(G201*(1-$N$364),0)),IF(H201="Apogei94",MAX(0,ROUNDDOWN(G201*(1-$N$365),0)))))))</f>
        <v>0</v>
      </c>
      <c r="J201" s="9"/>
      <c r="K201" s="32">
        <f t="shared" si="14"/>
        <v>0</v>
      </c>
      <c r="L201" s="33" t="str">
        <f t="shared" si="15"/>
        <v/>
      </c>
      <c r="M201" s="35"/>
      <c r="N201" s="36"/>
      <c r="O201" s="123"/>
      <c r="P201" s="120"/>
      <c r="Q201" s="37"/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16"/>
        <v/>
      </c>
      <c r="AE201" s="26"/>
      <c r="AF201" s="27"/>
      <c r="AG201" s="28"/>
      <c r="AH201" s="142" t="str">
        <f>IF(ISNA(VLOOKUP(CONCATENATE($D201&amp;$E201),Anciens!$A$3:$G$334,5,FALSE))=TRUE,"",IF(VLOOKUP(CONCATENATE($D201&amp;$E201),Anciens!$A$3:$G$334,5,FALSE)=0,"",VLOOKUP(CONCATENATE($D201&amp;$E201),Anciens!$A$3:$G$334,5,FALSE)))</f>
        <v/>
      </c>
      <c r="AI201" s="142" t="str">
        <f>IF(ISNA(VLOOKUP(CONCATENATE($D201&amp;$E201),Anciens!$A$3:$G$334,6,FALSE))=TRUE,"",IF(VLOOKUP(CONCATENATE($D201&amp;$E201),Anciens!$A$3:$G$334,6,FALSE)=0,"",VLOOKUP(CONCATENATE($D201&amp;$E201),Anciens!$A$3:$G$334,6,FALSE)))</f>
        <v/>
      </c>
      <c r="AJ201" s="142" t="str">
        <f>IF(ISNA(VLOOKUP(CONCATENATE($D201&amp;$E201),Anciens!$A$3:$G$334,7,FALSE))=TRUE,"",IF(VLOOKUP(CONCATENATE($D201&amp;$E201),Anciens!$A$3:$G$334,7,FALSE)=0,"",VLOOKUP(CONCATENATE($D201&amp;$E201),Anciens!$A$3:$G$334,7,FALSE)))</f>
        <v/>
      </c>
    </row>
    <row r="202" spans="1:36" ht="15" customHeight="1" x14ac:dyDescent="0.2">
      <c r="A202" s="12"/>
      <c r="B202" s="13"/>
      <c r="C202" s="14"/>
      <c r="D202" s="15"/>
      <c r="E202" s="16"/>
      <c r="F202" s="17">
        <f>VLOOKUP(CONCATENATE($D202&amp;$E202),Anciens!$A$3:$G$334,4,FALSE)</f>
        <v>0</v>
      </c>
      <c r="G202" s="30">
        <f t="shared" si="13"/>
        <v>0</v>
      </c>
      <c r="H202" s="10" t="s">
        <v>753</v>
      </c>
      <c r="I202" s="31">
        <f>IF(OR(H202="NON",H202=""),G202,IF(H202="Famille",MAX(0,G202-$N$362),IF(H202="Promotion",MAX(0,G202-$N$363),IF(H202="mi-saison",MAX(0,ROUNDDOWN(G202*(1-$N$364),0)),IF(H202="Apogei94",MAX(0,ROUNDDOWN(G202*(1-$N$365),0)))))))</f>
        <v>0</v>
      </c>
      <c r="J202" s="9"/>
      <c r="K202" s="32">
        <f t="shared" si="14"/>
        <v>0</v>
      </c>
      <c r="L202" s="33" t="str">
        <f t="shared" si="15"/>
        <v/>
      </c>
      <c r="M202" s="35"/>
      <c r="N202" s="36"/>
      <c r="O202" s="123"/>
      <c r="P202" s="120"/>
      <c r="Q202" s="37"/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16"/>
        <v/>
      </c>
      <c r="AE202" s="26"/>
      <c r="AF202" s="27"/>
      <c r="AG202" s="28"/>
      <c r="AH202" s="142" t="str">
        <f>IF(ISNA(VLOOKUP(CONCATENATE($D202&amp;$E202),Anciens!$A$3:$G$334,5,FALSE))=TRUE,"",IF(VLOOKUP(CONCATENATE($D202&amp;$E202),Anciens!$A$3:$G$334,5,FALSE)=0,"",VLOOKUP(CONCATENATE($D202&amp;$E202),Anciens!$A$3:$G$334,5,FALSE)))</f>
        <v/>
      </c>
      <c r="AI202" s="142" t="str">
        <f>IF(ISNA(VLOOKUP(CONCATENATE($D202&amp;$E202),Anciens!$A$3:$G$334,6,FALSE))=TRUE,"",IF(VLOOKUP(CONCATENATE($D202&amp;$E202),Anciens!$A$3:$G$334,6,FALSE)=0,"",VLOOKUP(CONCATENATE($D202&amp;$E202),Anciens!$A$3:$G$334,6,FALSE)))</f>
        <v/>
      </c>
      <c r="AJ202" s="142" t="str">
        <f>IF(ISNA(VLOOKUP(CONCATENATE($D202&amp;$E202),Anciens!$A$3:$G$334,7,FALSE))=TRUE,"",IF(VLOOKUP(CONCATENATE($D202&amp;$E202),Anciens!$A$3:$G$334,7,FALSE)=0,"",VLOOKUP(CONCATENATE($D202&amp;$E202),Anciens!$A$3:$G$334,7,FALSE)))</f>
        <v/>
      </c>
    </row>
    <row r="203" spans="1:36" s="3" customFormat="1" ht="15" customHeight="1" x14ac:dyDescent="0.2">
      <c r="A203" s="12"/>
      <c r="B203" s="13"/>
      <c r="C203" s="14"/>
      <c r="D203" s="15"/>
      <c r="E203" s="16"/>
      <c r="F203" s="17">
        <f>VLOOKUP(CONCATENATE($D203&amp;$E203),Anciens!$A$3:$G$334,4,FALSE)</f>
        <v>0</v>
      </c>
      <c r="G203" s="30">
        <f t="shared" si="13"/>
        <v>0</v>
      </c>
      <c r="H203" s="10" t="s">
        <v>753</v>
      </c>
      <c r="I203" s="31">
        <f>IF(OR(H203="NON",H203=""),G203,IF(H203="Famille",MAX(0,G203-$N$362),IF(H203="Promotion",MAX(0,G203-$N$363),IF(H203="mi-saison",MAX(0,ROUNDDOWN(G203*(1-$N$364),0)),IF(H203="Apogei94",MAX(0,ROUNDDOWN(G203*(1-$N$365),0)))))))</f>
        <v>0</v>
      </c>
      <c r="J203" s="9"/>
      <c r="K203" s="32">
        <f t="shared" si="14"/>
        <v>0</v>
      </c>
      <c r="L203" s="33" t="str">
        <f t="shared" si="15"/>
        <v/>
      </c>
      <c r="M203" s="35"/>
      <c r="N203" s="36"/>
      <c r="O203" s="123"/>
      <c r="P203" s="120"/>
      <c r="Q203" s="37"/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16"/>
        <v/>
      </c>
      <c r="AE203" s="26"/>
      <c r="AF203" s="27"/>
      <c r="AG203" s="28"/>
      <c r="AH203" s="142" t="str">
        <f>IF(ISNA(VLOOKUP(CONCATENATE($D203&amp;$E203),Anciens!$A$3:$G$334,5,FALSE))=TRUE,"",IF(VLOOKUP(CONCATENATE($D203&amp;$E203),Anciens!$A$3:$G$334,5,FALSE)=0,"",VLOOKUP(CONCATENATE($D203&amp;$E203),Anciens!$A$3:$G$334,5,FALSE)))</f>
        <v/>
      </c>
      <c r="AI203" s="142" t="str">
        <f>IF(ISNA(VLOOKUP(CONCATENATE($D203&amp;$E203),Anciens!$A$3:$G$334,6,FALSE))=TRUE,"",IF(VLOOKUP(CONCATENATE($D203&amp;$E203),Anciens!$A$3:$G$334,6,FALSE)=0,"",VLOOKUP(CONCATENATE($D203&amp;$E203),Anciens!$A$3:$G$334,6,FALSE)))</f>
        <v/>
      </c>
      <c r="AJ203" s="142" t="str">
        <f>IF(ISNA(VLOOKUP(CONCATENATE($D203&amp;$E203),Anciens!$A$3:$G$334,7,FALSE))=TRUE,"",IF(VLOOKUP(CONCATENATE($D203&amp;$E203),Anciens!$A$3:$G$334,7,FALSE)=0,"",VLOOKUP(CONCATENATE($D203&amp;$E203),Anciens!$A$3:$G$334,7,FALSE)))</f>
        <v/>
      </c>
    </row>
    <row r="204" spans="1:36" s="3" customFormat="1" ht="15" customHeight="1" x14ac:dyDescent="0.2">
      <c r="A204" s="12"/>
      <c r="B204" s="13"/>
      <c r="C204" s="14"/>
      <c r="D204" s="15"/>
      <c r="E204" s="16"/>
      <c r="F204" s="17">
        <f>VLOOKUP(CONCATENATE($D204&amp;$E204),Anciens!$A$3:$G$334,4,FALSE)</f>
        <v>0</v>
      </c>
      <c r="G204" s="30">
        <f t="shared" si="13"/>
        <v>0</v>
      </c>
      <c r="H204" s="10" t="s">
        <v>753</v>
      </c>
      <c r="I204" s="31">
        <f>IF(OR(H204="NON",H204=""),G204,IF(H204="Famille",MAX(0,G204-$N$362),IF(H204="Promotion",MAX(0,G204-$N$363),IF(H204="mi-saison",MAX(0,ROUNDDOWN(G204*(1-$N$364),0)),IF(H204="Apogei94",MAX(0,ROUNDDOWN(G204*(1-$N$365),0)))))))</f>
        <v>0</v>
      </c>
      <c r="J204" s="9"/>
      <c r="K204" s="32">
        <f t="shared" si="14"/>
        <v>0</v>
      </c>
      <c r="L204" s="33" t="str">
        <f t="shared" si="15"/>
        <v/>
      </c>
      <c r="M204" s="35"/>
      <c r="N204" s="36"/>
      <c r="O204" s="123"/>
      <c r="P204" s="120"/>
      <c r="Q204" s="37"/>
      <c r="R204" s="153"/>
      <c r="S204" s="154"/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16"/>
        <v/>
      </c>
      <c r="AE204" s="26"/>
      <c r="AF204" s="27"/>
      <c r="AG204" s="28"/>
      <c r="AH204" s="142" t="str">
        <f>IF(ISNA(VLOOKUP(CONCATENATE($D204&amp;$E204),Anciens!$A$3:$G$334,5,FALSE))=TRUE,"",IF(VLOOKUP(CONCATENATE($D204&amp;$E204),Anciens!$A$3:$G$334,5,FALSE)=0,"",VLOOKUP(CONCATENATE($D204&amp;$E204),Anciens!$A$3:$G$334,5,FALSE)))</f>
        <v/>
      </c>
      <c r="AI204" s="142" t="str">
        <f>IF(ISNA(VLOOKUP(CONCATENATE($D204&amp;$E204),Anciens!$A$3:$G$334,6,FALSE))=TRUE,"",IF(VLOOKUP(CONCATENATE($D204&amp;$E204),Anciens!$A$3:$G$334,6,FALSE)=0,"",VLOOKUP(CONCATENATE($D204&amp;$E204),Anciens!$A$3:$G$334,6,FALSE)))</f>
        <v/>
      </c>
      <c r="AJ204" s="142" t="str">
        <f>IF(ISNA(VLOOKUP(CONCATENATE($D204&amp;$E204),Anciens!$A$3:$G$334,7,FALSE))=TRUE,"",IF(VLOOKUP(CONCATENATE($D204&amp;$E204),Anciens!$A$3:$G$334,7,FALSE)=0,"",VLOOKUP(CONCATENATE($D204&amp;$E204),Anciens!$A$3:$G$334,7,FALSE)))</f>
        <v/>
      </c>
    </row>
    <row r="205" spans="1:36" s="3" customFormat="1" ht="15" customHeight="1" x14ac:dyDescent="0.2">
      <c r="A205" s="12"/>
      <c r="B205" s="13"/>
      <c r="C205" s="14"/>
      <c r="D205" s="15"/>
      <c r="E205" s="16"/>
      <c r="F205" s="17">
        <f>VLOOKUP(CONCATENATE($D205&amp;$E205),Anciens!$A$3:$G$334,4,FALSE)</f>
        <v>0</v>
      </c>
      <c r="G205" s="30">
        <f t="shared" si="13"/>
        <v>0</v>
      </c>
      <c r="H205" s="10" t="s">
        <v>753</v>
      </c>
      <c r="I205" s="31">
        <f>IF(OR(H205="NON",H205=""),G205,IF(H205="Famille",MAX(0,G205-$N$362),IF(H205="Promotion",MAX(0,G205-$N$363),IF(H205="mi-saison",MAX(0,ROUNDDOWN(G205*(1-$N$364),0)),IF(H205="Apogei94",MAX(0,ROUNDDOWN(G205*(1-$N$365),0)))))))</f>
        <v>0</v>
      </c>
      <c r="J205" s="9"/>
      <c r="K205" s="32">
        <f t="shared" si="14"/>
        <v>0</v>
      </c>
      <c r="L205" s="33" t="str">
        <f t="shared" si="15"/>
        <v/>
      </c>
      <c r="M205" s="35"/>
      <c r="N205" s="36"/>
      <c r="O205" s="123"/>
      <c r="P205" s="120"/>
      <c r="Q205" s="37"/>
      <c r="R205" s="153"/>
      <c r="S205" s="154"/>
      <c r="T205" s="155"/>
      <c r="U205" s="156"/>
      <c r="V205" s="157"/>
      <c r="W205" s="183"/>
      <c r="X205" s="184"/>
      <c r="Y205" s="185"/>
      <c r="Z205" s="186"/>
      <c r="AA205" s="187"/>
      <c r="AB205" s="24"/>
      <c r="AC205" s="25"/>
      <c r="AD205" s="34" t="str">
        <f t="shared" si="16"/>
        <v/>
      </c>
      <c r="AE205" s="26"/>
      <c r="AF205" s="27"/>
      <c r="AG205" s="28"/>
      <c r="AH205" s="142" t="str">
        <f>IF(ISNA(VLOOKUP(CONCATENATE($D205&amp;$E205),Anciens!$A$3:$G$334,5,FALSE))=TRUE,"",IF(VLOOKUP(CONCATENATE($D205&amp;$E205),Anciens!$A$3:$G$334,5,FALSE)=0,"",VLOOKUP(CONCATENATE($D205&amp;$E205),Anciens!$A$3:$G$334,5,FALSE)))</f>
        <v/>
      </c>
      <c r="AI205" s="142" t="str">
        <f>IF(ISNA(VLOOKUP(CONCATENATE($D205&amp;$E205),Anciens!$A$3:$G$334,6,FALSE))=TRUE,"",IF(VLOOKUP(CONCATENATE($D205&amp;$E205),Anciens!$A$3:$G$334,6,FALSE)=0,"",VLOOKUP(CONCATENATE($D205&amp;$E205),Anciens!$A$3:$G$334,6,FALSE)))</f>
        <v/>
      </c>
      <c r="AJ205" s="142" t="str">
        <f>IF(ISNA(VLOOKUP(CONCATENATE($D205&amp;$E205),Anciens!$A$3:$G$334,7,FALSE))=TRUE,"",IF(VLOOKUP(CONCATENATE($D205&amp;$E205),Anciens!$A$3:$G$334,7,FALSE)=0,"",VLOOKUP(CONCATENATE($D205&amp;$E205),Anciens!$A$3:$G$334,7,FALSE)))</f>
        <v/>
      </c>
    </row>
    <row r="206" spans="1:36" s="3" customFormat="1" ht="15" customHeight="1" x14ac:dyDescent="0.2">
      <c r="A206" s="12"/>
      <c r="B206" s="13"/>
      <c r="C206" s="14"/>
      <c r="D206" s="15"/>
      <c r="E206" s="16"/>
      <c r="F206" s="17">
        <f>VLOOKUP(CONCATENATE($D206&amp;$E206),Anciens!$A$3:$G$334,4,FALSE)</f>
        <v>0</v>
      </c>
      <c r="G206" s="30">
        <f t="shared" si="13"/>
        <v>0</v>
      </c>
      <c r="H206" s="10" t="s">
        <v>753</v>
      </c>
      <c r="I206" s="31">
        <f>IF(OR(H206="NON",H206=""),G206,IF(H206="Famille",MAX(0,G206-$N$362),IF(H206="Promotion",MAX(0,G206-$N$363),IF(H206="mi-saison",MAX(0,ROUNDDOWN(G206*(1-$N$364),0)),IF(H206="Apogei94",MAX(0,ROUNDDOWN(G206*(1-$N$365),0)))))))</f>
        <v>0</v>
      </c>
      <c r="J206" s="9"/>
      <c r="K206" s="32">
        <f t="shared" si="14"/>
        <v>0</v>
      </c>
      <c r="L206" s="33" t="str">
        <f t="shared" si="15"/>
        <v/>
      </c>
      <c r="M206" s="35"/>
      <c r="N206" s="36"/>
      <c r="O206" s="123"/>
      <c r="P206" s="120"/>
      <c r="Q206" s="37"/>
      <c r="R206" s="153"/>
      <c r="S206" s="154"/>
      <c r="T206" s="155"/>
      <c r="U206" s="156"/>
      <c r="V206" s="157"/>
      <c r="W206" s="183"/>
      <c r="X206" s="184"/>
      <c r="Y206" s="185"/>
      <c r="Z206" s="186"/>
      <c r="AA206" s="187"/>
      <c r="AB206" s="24"/>
      <c r="AC206" s="25"/>
      <c r="AD206" s="34" t="str">
        <f t="shared" si="16"/>
        <v/>
      </c>
      <c r="AE206" s="26"/>
      <c r="AF206" s="27"/>
      <c r="AG206" s="28"/>
      <c r="AH206" s="142" t="str">
        <f>IF(ISNA(VLOOKUP(CONCATENATE($D206&amp;$E206),Anciens!$A$3:$G$334,5,FALSE))=TRUE,"",IF(VLOOKUP(CONCATENATE($D206&amp;$E206),Anciens!$A$3:$G$334,5,FALSE)=0,"",VLOOKUP(CONCATENATE($D206&amp;$E206),Anciens!$A$3:$G$334,5,FALSE)))</f>
        <v/>
      </c>
      <c r="AI206" s="142" t="str">
        <f>IF(ISNA(VLOOKUP(CONCATENATE($D206&amp;$E206),Anciens!$A$3:$G$334,6,FALSE))=TRUE,"",IF(VLOOKUP(CONCATENATE($D206&amp;$E206),Anciens!$A$3:$G$334,6,FALSE)=0,"",VLOOKUP(CONCATENATE($D206&amp;$E206),Anciens!$A$3:$G$334,6,FALSE)))</f>
        <v/>
      </c>
      <c r="AJ206" s="142" t="str">
        <f>IF(ISNA(VLOOKUP(CONCATENATE($D206&amp;$E206),Anciens!$A$3:$G$334,7,FALSE))=TRUE,"",IF(VLOOKUP(CONCATENATE($D206&amp;$E206),Anciens!$A$3:$G$334,7,FALSE)=0,"",VLOOKUP(CONCATENATE($D206&amp;$E206),Anciens!$A$3:$G$334,7,FALSE)))</f>
        <v/>
      </c>
    </row>
    <row r="207" spans="1:36" s="3" customFormat="1" ht="15" customHeight="1" x14ac:dyDescent="0.2">
      <c r="A207" s="12"/>
      <c r="B207" s="13"/>
      <c r="C207" s="14"/>
      <c r="D207" s="15"/>
      <c r="E207" s="16"/>
      <c r="F207" s="17">
        <f>VLOOKUP(CONCATENATE($D207&amp;$E207),Anciens!$A$3:$G$334,4,FALSE)</f>
        <v>0</v>
      </c>
      <c r="G207" s="30">
        <f t="shared" si="13"/>
        <v>0</v>
      </c>
      <c r="H207" s="10" t="s">
        <v>753</v>
      </c>
      <c r="I207" s="31">
        <f>IF(OR(H207="NON",H207=""),G207,IF(H207="Famille",MAX(0,G207-$N$362),IF(H207="Promotion",MAX(0,G207-$N$363),IF(H207="mi-saison",MAX(0,ROUNDDOWN(G207*(1-$N$364),0)),IF(H207="Apogei94",MAX(0,ROUNDDOWN(G207*(1-$N$365),0)))))))</f>
        <v>0</v>
      </c>
      <c r="J207" s="9"/>
      <c r="K207" s="32">
        <f t="shared" si="14"/>
        <v>0</v>
      </c>
      <c r="L207" s="33" t="str">
        <f t="shared" si="15"/>
        <v/>
      </c>
      <c r="M207" s="35"/>
      <c r="N207" s="36"/>
      <c r="O207" s="123"/>
      <c r="P207" s="120"/>
      <c r="Q207" s="37"/>
      <c r="R207" s="153"/>
      <c r="S207" s="154"/>
      <c r="T207" s="155"/>
      <c r="U207" s="156"/>
      <c r="V207" s="157"/>
      <c r="W207" s="183"/>
      <c r="X207" s="184"/>
      <c r="Y207" s="185"/>
      <c r="Z207" s="186"/>
      <c r="AA207" s="187"/>
      <c r="AB207" s="24"/>
      <c r="AC207" s="25"/>
      <c r="AD207" s="34" t="str">
        <f t="shared" si="16"/>
        <v/>
      </c>
      <c r="AE207" s="26"/>
      <c r="AF207" s="27"/>
      <c r="AG207" s="28"/>
      <c r="AH207" s="142" t="str">
        <f>IF(ISNA(VLOOKUP(CONCATENATE($D207&amp;$E207),Anciens!$A$3:$G$334,5,FALSE))=TRUE,"",IF(VLOOKUP(CONCATENATE($D207&amp;$E207),Anciens!$A$3:$G$334,5,FALSE)=0,"",VLOOKUP(CONCATENATE($D207&amp;$E207),Anciens!$A$3:$G$334,5,FALSE)))</f>
        <v/>
      </c>
      <c r="AI207" s="142" t="str">
        <f>IF(ISNA(VLOOKUP(CONCATENATE($D207&amp;$E207),Anciens!$A$3:$G$334,6,FALSE))=TRUE,"",IF(VLOOKUP(CONCATENATE($D207&amp;$E207),Anciens!$A$3:$G$334,6,FALSE)=0,"",VLOOKUP(CONCATENATE($D207&amp;$E207),Anciens!$A$3:$G$334,6,FALSE)))</f>
        <v/>
      </c>
      <c r="AJ207" s="142" t="str">
        <f>IF(ISNA(VLOOKUP(CONCATENATE($D207&amp;$E207),Anciens!$A$3:$G$334,7,FALSE))=TRUE,"",IF(VLOOKUP(CONCATENATE($D207&amp;$E207),Anciens!$A$3:$G$334,7,FALSE)=0,"",VLOOKUP(CONCATENATE($D207&amp;$E207),Anciens!$A$3:$G$334,7,FALSE)))</f>
        <v/>
      </c>
    </row>
    <row r="208" spans="1:36" s="3" customFormat="1" ht="15" customHeight="1" x14ac:dyDescent="0.2">
      <c r="A208" s="12"/>
      <c r="B208" s="13"/>
      <c r="C208" s="14"/>
      <c r="D208" s="15"/>
      <c r="E208" s="16"/>
      <c r="F208" s="17">
        <f>VLOOKUP(CONCATENATE($D208&amp;$E208),Anciens!$A$3:$G$334,4,FALSE)</f>
        <v>0</v>
      </c>
      <c r="G208" s="30">
        <f t="shared" si="13"/>
        <v>0</v>
      </c>
      <c r="H208" s="10" t="s">
        <v>753</v>
      </c>
      <c r="I208" s="31">
        <f>IF(OR(H208="NON",H208=""),G208,IF(H208="Famille",MAX(0,G208-$N$362),IF(H208="Promotion",MAX(0,G208-$N$363),IF(H208="mi-saison",MAX(0,ROUNDDOWN(G208*(1-$N$364),0)),IF(H208="Apogei94",MAX(0,ROUNDDOWN(G208*(1-$N$365),0)))))))</f>
        <v>0</v>
      </c>
      <c r="J208" s="9"/>
      <c r="K208" s="32">
        <f t="shared" si="14"/>
        <v>0</v>
      </c>
      <c r="L208" s="33" t="str">
        <f t="shared" si="15"/>
        <v/>
      </c>
      <c r="M208" s="35"/>
      <c r="N208" s="36"/>
      <c r="O208" s="123"/>
      <c r="P208" s="120"/>
      <c r="Q208" s="37"/>
      <c r="R208" s="153"/>
      <c r="S208" s="154"/>
      <c r="T208" s="155"/>
      <c r="U208" s="156"/>
      <c r="V208" s="157"/>
      <c r="W208" s="183"/>
      <c r="X208" s="184"/>
      <c r="Y208" s="185"/>
      <c r="Z208" s="186"/>
      <c r="AA208" s="187"/>
      <c r="AB208" s="24"/>
      <c r="AC208" s="25"/>
      <c r="AD208" s="34" t="str">
        <f t="shared" si="16"/>
        <v/>
      </c>
      <c r="AE208" s="26"/>
      <c r="AF208" s="27"/>
      <c r="AG208" s="28"/>
      <c r="AH208" s="142" t="str">
        <f>IF(ISNA(VLOOKUP(CONCATENATE($D208&amp;$E208),Anciens!$A$3:$G$334,5,FALSE))=TRUE,"",IF(VLOOKUP(CONCATENATE($D208&amp;$E208),Anciens!$A$3:$G$334,5,FALSE)=0,"",VLOOKUP(CONCATENATE($D208&amp;$E208),Anciens!$A$3:$G$334,5,FALSE)))</f>
        <v/>
      </c>
      <c r="AI208" s="142" t="str">
        <f>IF(ISNA(VLOOKUP(CONCATENATE($D208&amp;$E208),Anciens!$A$3:$G$334,6,FALSE))=TRUE,"",IF(VLOOKUP(CONCATENATE($D208&amp;$E208),Anciens!$A$3:$G$334,6,FALSE)=0,"",VLOOKUP(CONCATENATE($D208&amp;$E208),Anciens!$A$3:$G$334,6,FALSE)))</f>
        <v/>
      </c>
      <c r="AJ208" s="142" t="str">
        <f>IF(ISNA(VLOOKUP(CONCATENATE($D208&amp;$E208),Anciens!$A$3:$G$334,7,FALSE))=TRUE,"",IF(VLOOKUP(CONCATENATE($D208&amp;$E208),Anciens!$A$3:$G$334,7,FALSE)=0,"",VLOOKUP(CONCATENATE($D208&amp;$E208),Anciens!$A$3:$G$334,7,FALSE)))</f>
        <v/>
      </c>
    </row>
    <row r="209" spans="1:36" s="3" customFormat="1" ht="15" customHeight="1" x14ac:dyDescent="0.2">
      <c r="A209" s="12"/>
      <c r="B209" s="13"/>
      <c r="C209" s="14"/>
      <c r="D209" s="15"/>
      <c r="E209" s="16"/>
      <c r="F209" s="17">
        <f>VLOOKUP(CONCATENATE($D209&amp;$E209),Anciens!$A$3:$G$334,4,FALSE)</f>
        <v>0</v>
      </c>
      <c r="G209" s="30">
        <f t="shared" si="13"/>
        <v>0</v>
      </c>
      <c r="H209" s="10" t="s">
        <v>753</v>
      </c>
      <c r="I209" s="31">
        <f>IF(OR(H209="NON",H209=""),G209,IF(H209="Famille",MAX(0,G209-$N$362),IF(H209="Promotion",MAX(0,G209-$N$363),IF(H209="mi-saison",MAX(0,ROUNDDOWN(G209*(1-$N$364),0)),IF(H209="Apogei94",MAX(0,ROUNDDOWN(G209*(1-$N$365),0)))))))</f>
        <v>0</v>
      </c>
      <c r="J209" s="9"/>
      <c r="K209" s="32">
        <f t="shared" si="14"/>
        <v>0</v>
      </c>
      <c r="L209" s="33" t="str">
        <f t="shared" si="15"/>
        <v/>
      </c>
      <c r="M209" s="35"/>
      <c r="N209" s="36"/>
      <c r="O209" s="123"/>
      <c r="P209" s="120"/>
      <c r="Q209" s="37"/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16"/>
        <v/>
      </c>
      <c r="AE209" s="26"/>
      <c r="AF209" s="27"/>
      <c r="AG209" s="28"/>
      <c r="AH209" s="142" t="str">
        <f>IF(ISNA(VLOOKUP(CONCATENATE($D209&amp;$E209),Anciens!$A$3:$G$334,5,FALSE))=TRUE,"",IF(VLOOKUP(CONCATENATE($D209&amp;$E209),Anciens!$A$3:$G$334,5,FALSE)=0,"",VLOOKUP(CONCATENATE($D209&amp;$E209),Anciens!$A$3:$G$334,5,FALSE)))</f>
        <v/>
      </c>
      <c r="AI209" s="142" t="str">
        <f>IF(ISNA(VLOOKUP(CONCATENATE($D209&amp;$E209),Anciens!$A$3:$G$334,6,FALSE))=TRUE,"",IF(VLOOKUP(CONCATENATE($D209&amp;$E209),Anciens!$A$3:$G$334,6,FALSE)=0,"",VLOOKUP(CONCATENATE($D209&amp;$E209),Anciens!$A$3:$G$334,6,FALSE)))</f>
        <v/>
      </c>
      <c r="AJ209" s="142" t="str">
        <f>IF(ISNA(VLOOKUP(CONCATENATE($D209&amp;$E209),Anciens!$A$3:$G$334,7,FALSE))=TRUE,"",IF(VLOOKUP(CONCATENATE($D209&amp;$E209),Anciens!$A$3:$G$334,7,FALSE)=0,"",VLOOKUP(CONCATENATE($D209&amp;$E209),Anciens!$A$3:$G$334,7,FALSE)))</f>
        <v/>
      </c>
    </row>
    <row r="210" spans="1:36" s="3" customFormat="1" ht="15" customHeight="1" x14ac:dyDescent="0.2">
      <c r="A210" s="12"/>
      <c r="B210" s="13"/>
      <c r="C210" s="14"/>
      <c r="D210" s="15"/>
      <c r="E210" s="16"/>
      <c r="F210" s="17">
        <f>VLOOKUP(CONCATENATE($D210&amp;$E210),Anciens!$A$3:$G$334,4,FALSE)</f>
        <v>0</v>
      </c>
      <c r="G210" s="30">
        <f t="shared" si="13"/>
        <v>0</v>
      </c>
      <c r="H210" s="10" t="s">
        <v>753</v>
      </c>
      <c r="I210" s="31">
        <f>IF(OR(H210="NON",H210=""),G210,IF(H210="Famille",MAX(0,G210-$N$362),IF(H210="Promotion",MAX(0,G210-$N$363),IF(H210="mi-saison",MAX(0,ROUNDDOWN(G210*(1-$N$364),0)),IF(H210="Apogei94",MAX(0,ROUNDDOWN(G210*(1-$N$365),0)))))))</f>
        <v>0</v>
      </c>
      <c r="J210" s="9"/>
      <c r="K210" s="32">
        <f t="shared" si="14"/>
        <v>0</v>
      </c>
      <c r="L210" s="33" t="str">
        <f t="shared" si="15"/>
        <v/>
      </c>
      <c r="M210" s="35"/>
      <c r="N210" s="36"/>
      <c r="O210" s="123"/>
      <c r="P210" s="120"/>
      <c r="Q210" s="37"/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16"/>
        <v/>
      </c>
      <c r="AE210" s="26"/>
      <c r="AF210" s="27"/>
      <c r="AG210" s="28"/>
      <c r="AH210" s="142" t="str">
        <f>IF(ISNA(VLOOKUP(CONCATENATE($D210&amp;$E210),Anciens!$A$3:$G$334,5,FALSE))=TRUE,"",IF(VLOOKUP(CONCATENATE($D210&amp;$E210),Anciens!$A$3:$G$334,5,FALSE)=0,"",VLOOKUP(CONCATENATE($D210&amp;$E210),Anciens!$A$3:$G$334,5,FALSE)))</f>
        <v/>
      </c>
      <c r="AI210" s="142" t="str">
        <f>IF(ISNA(VLOOKUP(CONCATENATE($D210&amp;$E210),Anciens!$A$3:$G$334,6,FALSE))=TRUE,"",IF(VLOOKUP(CONCATENATE($D210&amp;$E210),Anciens!$A$3:$G$334,6,FALSE)=0,"",VLOOKUP(CONCATENATE($D210&amp;$E210),Anciens!$A$3:$G$334,6,FALSE)))</f>
        <v/>
      </c>
      <c r="AJ210" s="142" t="str">
        <f>IF(ISNA(VLOOKUP(CONCATENATE($D210&amp;$E210),Anciens!$A$3:$G$334,7,FALSE))=TRUE,"",IF(VLOOKUP(CONCATENATE($D210&amp;$E210),Anciens!$A$3:$G$334,7,FALSE)=0,"",VLOOKUP(CONCATENATE($D210&amp;$E210),Anciens!$A$3:$G$334,7,FALSE)))</f>
        <v/>
      </c>
    </row>
    <row r="211" spans="1:36" s="3" customFormat="1" ht="15" customHeight="1" x14ac:dyDescent="0.2">
      <c r="A211" s="12"/>
      <c r="B211" s="13"/>
      <c r="C211" s="14"/>
      <c r="D211" s="15"/>
      <c r="E211" s="16"/>
      <c r="F211" s="17">
        <f>VLOOKUP(CONCATENATE($D211&amp;$E211),Anciens!$A$3:$G$334,4,FALSE)</f>
        <v>0</v>
      </c>
      <c r="G211" s="30">
        <f t="shared" si="13"/>
        <v>0</v>
      </c>
      <c r="H211" s="10" t="s">
        <v>753</v>
      </c>
      <c r="I211" s="31">
        <f>IF(OR(H211="NON",H211=""),G211,IF(H211="Famille",MAX(0,G211-$N$362),IF(H211="Promotion",MAX(0,G211-$N$363),IF(H211="mi-saison",MAX(0,ROUNDDOWN(G211*(1-$N$364),0)),IF(H211="Apogei94",MAX(0,ROUNDDOWN(G211*(1-$N$365),0)))))))</f>
        <v>0</v>
      </c>
      <c r="J211" s="9"/>
      <c r="K211" s="32">
        <f t="shared" si="14"/>
        <v>0</v>
      </c>
      <c r="L211" s="33" t="str">
        <f t="shared" si="15"/>
        <v/>
      </c>
      <c r="M211" s="35"/>
      <c r="N211" s="36"/>
      <c r="O211" s="123"/>
      <c r="P211" s="120"/>
      <c r="Q211" s="37"/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16"/>
        <v/>
      </c>
      <c r="AE211" s="26"/>
      <c r="AF211" s="27"/>
      <c r="AG211" s="28"/>
      <c r="AH211" s="142" t="str">
        <f>IF(ISNA(VLOOKUP(CONCATENATE($D211&amp;$E211),Anciens!$A$3:$G$334,5,FALSE))=TRUE,"",IF(VLOOKUP(CONCATENATE($D211&amp;$E211),Anciens!$A$3:$G$334,5,FALSE)=0,"",VLOOKUP(CONCATENATE($D211&amp;$E211),Anciens!$A$3:$G$334,5,FALSE)))</f>
        <v/>
      </c>
      <c r="AI211" s="142" t="str">
        <f>IF(ISNA(VLOOKUP(CONCATENATE($D211&amp;$E211),Anciens!$A$3:$G$334,6,FALSE))=TRUE,"",IF(VLOOKUP(CONCATENATE($D211&amp;$E211),Anciens!$A$3:$G$334,6,FALSE)=0,"",VLOOKUP(CONCATENATE($D211&amp;$E211),Anciens!$A$3:$G$334,6,FALSE)))</f>
        <v/>
      </c>
      <c r="AJ211" s="142" t="str">
        <f>IF(ISNA(VLOOKUP(CONCATENATE($D211&amp;$E211),Anciens!$A$3:$G$334,7,FALSE))=TRUE,"",IF(VLOOKUP(CONCATENATE($D211&amp;$E211),Anciens!$A$3:$G$334,7,FALSE)=0,"",VLOOKUP(CONCATENATE($D211&amp;$E211),Anciens!$A$3:$G$334,7,FALSE)))</f>
        <v/>
      </c>
    </row>
    <row r="212" spans="1:36" s="3" customFormat="1" ht="15" customHeight="1" x14ac:dyDescent="0.2">
      <c r="A212" s="12"/>
      <c r="B212" s="13"/>
      <c r="C212" s="14"/>
      <c r="D212" s="15"/>
      <c r="E212" s="16"/>
      <c r="F212" s="17">
        <f>VLOOKUP(CONCATENATE($D212&amp;$E212),Anciens!$A$3:$G$334,4,FALSE)</f>
        <v>0</v>
      </c>
      <c r="G212" s="30">
        <f t="shared" si="13"/>
        <v>0</v>
      </c>
      <c r="H212" s="10" t="s">
        <v>753</v>
      </c>
      <c r="I212" s="31">
        <f>IF(OR(H212="NON",H212=""),G212,IF(H212="Famille",MAX(0,G212-$N$362),IF(H212="Promotion",MAX(0,G212-$N$363),IF(H212="mi-saison",MAX(0,ROUNDDOWN(G212*(1-$N$364),0)),IF(H212="Apogei94",MAX(0,ROUNDDOWN(G212*(1-$N$365),0)))))))</f>
        <v>0</v>
      </c>
      <c r="J212" s="9"/>
      <c r="K212" s="32">
        <f t="shared" si="14"/>
        <v>0</v>
      </c>
      <c r="L212" s="33" t="str">
        <f t="shared" si="15"/>
        <v/>
      </c>
      <c r="M212" s="35"/>
      <c r="N212" s="36"/>
      <c r="O212" s="123"/>
      <c r="P212" s="120"/>
      <c r="Q212" s="37"/>
      <c r="R212" s="153"/>
      <c r="S212" s="154"/>
      <c r="T212" s="155"/>
      <c r="U212" s="156"/>
      <c r="V212" s="157"/>
      <c r="W212" s="183"/>
      <c r="X212" s="184"/>
      <c r="Y212" s="185"/>
      <c r="Z212" s="186"/>
      <c r="AA212" s="187"/>
      <c r="AB212" s="24"/>
      <c r="AC212" s="25"/>
      <c r="AD212" s="34" t="str">
        <f t="shared" si="16"/>
        <v/>
      </c>
      <c r="AE212" s="26"/>
      <c r="AF212" s="27"/>
      <c r="AG212" s="28"/>
      <c r="AH212" s="234" t="str">
        <f>IF(ISNA(VLOOKUP(CONCATENATE($D212&amp;$E212),Anciens!$A$3:$G$334,5,FALSE))=TRUE,"",IF(VLOOKUP(CONCATENATE($D212&amp;$E212),Anciens!$A$3:$G$334,5,FALSE)=0,"",VLOOKUP(CONCATENATE($D212&amp;$E212),Anciens!$A$3:$G$334,5,FALSE)))</f>
        <v/>
      </c>
      <c r="AI212" s="142" t="str">
        <f>IF(ISNA(VLOOKUP(CONCATENATE($D212&amp;$E212),Anciens!$A$3:$G$334,6,FALSE))=TRUE,"",IF(VLOOKUP(CONCATENATE($D212&amp;$E212),Anciens!$A$3:$G$334,6,FALSE)=0,"",VLOOKUP(CONCATENATE($D212&amp;$E212),Anciens!$A$3:$G$334,6,FALSE)))</f>
        <v/>
      </c>
      <c r="AJ212" s="142" t="str">
        <f>IF(ISNA(VLOOKUP(CONCATENATE($D212&amp;$E212),Anciens!$A$3:$G$334,7,FALSE))=TRUE,"",IF(VLOOKUP(CONCATENATE($D212&amp;$E212),Anciens!$A$3:$G$334,7,FALSE)=0,"",VLOOKUP(CONCATENATE($D212&amp;$E212),Anciens!$A$3:$G$334,7,FALSE)))</f>
        <v/>
      </c>
    </row>
    <row r="213" spans="1:36" s="3" customFormat="1" ht="15" customHeight="1" x14ac:dyDescent="0.2">
      <c r="A213" s="12"/>
      <c r="B213" s="13"/>
      <c r="C213" s="14"/>
      <c r="D213" s="15"/>
      <c r="E213" s="16"/>
      <c r="F213" s="17">
        <f>VLOOKUP(CONCATENATE($D213&amp;$E213),Anciens!$A$3:$G$334,4,FALSE)</f>
        <v>0</v>
      </c>
      <c r="G213" s="30">
        <f t="shared" si="13"/>
        <v>0</v>
      </c>
      <c r="H213" s="10" t="s">
        <v>753</v>
      </c>
      <c r="I213" s="31">
        <f>IF(OR(H213="NON",H213=""),G213,IF(H213="Famille",MAX(0,G213-$N$362),IF(H213="Promotion",MAX(0,G213-$N$363),IF(H213="mi-saison",MAX(0,ROUNDDOWN(G213*(1-$N$364),0)),IF(H213="Apogei94",MAX(0,ROUNDDOWN(G213*(1-$N$365),0)))))))</f>
        <v>0</v>
      </c>
      <c r="J213" s="9"/>
      <c r="K213" s="32">
        <f t="shared" si="14"/>
        <v>0</v>
      </c>
      <c r="L213" s="33" t="str">
        <f t="shared" si="15"/>
        <v/>
      </c>
      <c r="M213" s="35"/>
      <c r="N213" s="36"/>
      <c r="O213" s="123"/>
      <c r="P213" s="120"/>
      <c r="Q213" s="37"/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16"/>
        <v/>
      </c>
      <c r="AE213" s="26"/>
      <c r="AF213" s="27"/>
      <c r="AG213" s="28"/>
      <c r="AH213" s="142" t="str">
        <f>IF(ISNA(VLOOKUP(CONCATENATE($D213&amp;$E213),Anciens!$A$3:$G$334,5,FALSE))=TRUE,"",IF(VLOOKUP(CONCATENATE($D213&amp;$E213),Anciens!$A$3:$G$334,5,FALSE)=0,"",VLOOKUP(CONCATENATE($D213&amp;$E213),Anciens!$A$3:$G$334,5,FALSE)))</f>
        <v/>
      </c>
      <c r="AI213" s="142" t="str">
        <f>IF(ISNA(VLOOKUP(CONCATENATE($D213&amp;$E213),Anciens!$A$3:$G$334,6,FALSE))=TRUE,"",IF(VLOOKUP(CONCATENATE($D213&amp;$E213),Anciens!$A$3:$G$334,6,FALSE)=0,"",VLOOKUP(CONCATENATE($D213&amp;$E213),Anciens!$A$3:$G$334,6,FALSE)))</f>
        <v/>
      </c>
      <c r="AJ213" s="142" t="str">
        <f>IF(ISNA(VLOOKUP(CONCATENATE($D213&amp;$E213),Anciens!$A$3:$G$334,7,FALSE))=TRUE,"",IF(VLOOKUP(CONCATENATE($D213&amp;$E213),Anciens!$A$3:$G$334,7,FALSE)=0,"",VLOOKUP(CONCATENATE($D213&amp;$E213),Anciens!$A$3:$G$334,7,FALSE)))</f>
        <v/>
      </c>
    </row>
    <row r="214" spans="1:36" s="3" customFormat="1" ht="15" customHeight="1" x14ac:dyDescent="0.2">
      <c r="A214" s="12"/>
      <c r="B214" s="13"/>
      <c r="C214" s="14"/>
      <c r="D214" s="15"/>
      <c r="E214" s="16"/>
      <c r="F214" s="17">
        <f>VLOOKUP(CONCATENATE($D214&amp;$E214),Anciens!$A$3:$G$334,4,FALSE)</f>
        <v>0</v>
      </c>
      <c r="G214" s="30">
        <f t="shared" si="13"/>
        <v>0</v>
      </c>
      <c r="H214" s="10" t="s">
        <v>753</v>
      </c>
      <c r="I214" s="31">
        <f>IF(OR(H214="NON",H214=""),G214,IF(H214="Famille",MAX(0,G214-$N$362),IF(H214="Promotion",MAX(0,G214-$N$363),IF(H214="mi-saison",MAX(0,ROUNDDOWN(G214*(1-$N$364),0)),IF(H214="Apogei94",MAX(0,ROUNDDOWN(G214*(1-$N$365),0)))))))</f>
        <v>0</v>
      </c>
      <c r="J214" s="9"/>
      <c r="K214" s="32">
        <f t="shared" si="14"/>
        <v>0</v>
      </c>
      <c r="L214" s="33" t="str">
        <f t="shared" si="15"/>
        <v/>
      </c>
      <c r="M214" s="35"/>
      <c r="N214" s="36"/>
      <c r="O214" s="123"/>
      <c r="P214" s="120"/>
      <c r="Q214" s="37"/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16"/>
        <v/>
      </c>
      <c r="AE214" s="26"/>
      <c r="AF214" s="27"/>
      <c r="AG214" s="28"/>
      <c r="AH214" s="234" t="str">
        <f>IF(ISNA(VLOOKUP(CONCATENATE($D214&amp;$E214),Anciens!$A$3:$G$334,5,FALSE))=TRUE,"",IF(VLOOKUP(CONCATENATE($D214&amp;$E214),Anciens!$A$3:$G$334,5,FALSE)=0,"",VLOOKUP(CONCATENATE($D214&amp;$E214),Anciens!$A$3:$G$334,5,FALSE)))</f>
        <v/>
      </c>
      <c r="AI214" s="142" t="str">
        <f>IF(ISNA(VLOOKUP(CONCATENATE($D214&amp;$E214),Anciens!$A$3:$G$334,6,FALSE))=TRUE,"",IF(VLOOKUP(CONCATENATE($D214&amp;$E214),Anciens!$A$3:$G$334,6,FALSE)=0,"",VLOOKUP(CONCATENATE($D214&amp;$E214),Anciens!$A$3:$G$334,6,FALSE)))</f>
        <v/>
      </c>
      <c r="AJ214" s="142" t="str">
        <f>IF(ISNA(VLOOKUP(CONCATENATE($D214&amp;$E214),Anciens!$A$3:$G$334,7,FALSE))=TRUE,"",IF(VLOOKUP(CONCATENATE($D214&amp;$E214),Anciens!$A$3:$G$334,7,FALSE)=0,"",VLOOKUP(CONCATENATE($D214&amp;$E214),Anciens!$A$3:$G$334,7,FALSE)))</f>
        <v/>
      </c>
    </row>
    <row r="215" spans="1:36" s="3" customFormat="1" ht="15" customHeight="1" x14ac:dyDescent="0.2">
      <c r="A215" s="12"/>
      <c r="B215" s="13"/>
      <c r="C215" s="14"/>
      <c r="D215" s="15"/>
      <c r="E215" s="16"/>
      <c r="F215" s="17">
        <f>VLOOKUP(CONCATENATE($D215&amp;$E215),Anciens!$A$3:$G$334,4,FALSE)</f>
        <v>0</v>
      </c>
      <c r="G215" s="30">
        <f t="shared" si="13"/>
        <v>0</v>
      </c>
      <c r="H215" s="10" t="s">
        <v>753</v>
      </c>
      <c r="I215" s="31">
        <f>IF(OR(H215="NON",H215=""),G215,IF(H215="Famille",MAX(0,G215-$N$362),IF(H215="Promotion",MAX(0,G215-$N$363),IF(H215="mi-saison",MAX(0,ROUNDDOWN(G215*(1-$N$364),0)),IF(H215="Apogei94",MAX(0,ROUNDDOWN(G215*(1-$N$365),0)))))))</f>
        <v>0</v>
      </c>
      <c r="J215" s="9"/>
      <c r="K215" s="32">
        <f t="shared" si="14"/>
        <v>0</v>
      </c>
      <c r="L215" s="33" t="str">
        <f t="shared" si="15"/>
        <v/>
      </c>
      <c r="M215" s="35"/>
      <c r="N215" s="36"/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16"/>
        <v/>
      </c>
      <c r="AE215" s="26"/>
      <c r="AF215" s="27"/>
      <c r="AG215" s="28"/>
      <c r="AH215" s="142" t="str">
        <f>IF(ISNA(VLOOKUP(CONCATENATE($D215&amp;$E215),Anciens!$A$3:$G$334,5,FALSE))=TRUE,"",IF(VLOOKUP(CONCATENATE($D215&amp;$E215),Anciens!$A$3:$G$334,5,FALSE)=0,"",VLOOKUP(CONCATENATE($D215&amp;$E215),Anciens!$A$3:$G$334,5,FALSE)))</f>
        <v/>
      </c>
      <c r="AI215" s="142" t="str">
        <f>IF(ISNA(VLOOKUP(CONCATENATE($D215&amp;$E215),Anciens!$A$3:$G$334,6,FALSE))=TRUE,"",IF(VLOOKUP(CONCATENATE($D215&amp;$E215),Anciens!$A$3:$G$334,6,FALSE)=0,"",VLOOKUP(CONCATENATE($D215&amp;$E215),Anciens!$A$3:$G$334,6,FALSE)))</f>
        <v/>
      </c>
      <c r="AJ215" s="142" t="str">
        <f>IF(ISNA(VLOOKUP(CONCATENATE($D215&amp;$E215),Anciens!$A$3:$G$334,7,FALSE))=TRUE,"",IF(VLOOKUP(CONCATENATE($D215&amp;$E215),Anciens!$A$3:$G$334,7,FALSE)=0,"",VLOOKUP(CONCATENATE($D215&amp;$E215),Anciens!$A$3:$G$334,7,FALSE)))</f>
        <v/>
      </c>
    </row>
    <row r="216" spans="1:36" s="3" customFormat="1" ht="15" customHeight="1" x14ac:dyDescent="0.2">
      <c r="A216" s="12"/>
      <c r="B216" s="13"/>
      <c r="C216" s="14"/>
      <c r="D216" s="15"/>
      <c r="E216" s="16"/>
      <c r="F216" s="17">
        <f>VLOOKUP(CONCATENATE($D216&amp;$E216),Anciens!$A$3:$G$334,4,FALSE)</f>
        <v>0</v>
      </c>
      <c r="G216" s="30">
        <f t="shared" si="13"/>
        <v>0</v>
      </c>
      <c r="H216" s="10" t="s">
        <v>753</v>
      </c>
      <c r="I216" s="31">
        <f>IF(OR(H216="NON",H216=""),G216,IF(H216="Famille",MAX(0,G216-$N$362),IF(H216="Promotion",MAX(0,G216-$N$363),IF(H216="mi-saison",MAX(0,ROUNDDOWN(G216*(1-$N$364),0)),IF(H216="Apogei94",MAX(0,ROUNDDOWN(G216*(1-$N$365),0)))))))</f>
        <v>0</v>
      </c>
      <c r="J216" s="9"/>
      <c r="K216" s="32">
        <f t="shared" si="14"/>
        <v>0</v>
      </c>
      <c r="L216" s="33" t="str">
        <f t="shared" si="15"/>
        <v/>
      </c>
      <c r="M216" s="35"/>
      <c r="N216" s="36"/>
      <c r="O216" s="123"/>
      <c r="P216" s="120"/>
      <c r="Q216" s="37"/>
      <c r="R216" s="153"/>
      <c r="S216" s="154"/>
      <c r="T216" s="155"/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16"/>
        <v/>
      </c>
      <c r="AE216" s="26"/>
      <c r="AF216" s="27"/>
      <c r="AG216" s="28"/>
      <c r="AH216" s="142" t="str">
        <f>IF(ISNA(VLOOKUP(CONCATENATE($D216&amp;$E216),Anciens!$A$3:$G$334,5,FALSE))=TRUE,"",IF(VLOOKUP(CONCATENATE($D216&amp;$E216),Anciens!$A$3:$G$334,5,FALSE)=0,"",VLOOKUP(CONCATENATE($D216&amp;$E216),Anciens!$A$3:$G$334,5,FALSE)))</f>
        <v/>
      </c>
      <c r="AI216" s="142" t="str">
        <f>IF(ISNA(VLOOKUP(CONCATENATE($D216&amp;$E216),Anciens!$A$3:$G$334,6,FALSE))=TRUE,"",IF(VLOOKUP(CONCATENATE($D216&amp;$E216),Anciens!$A$3:$G$334,6,FALSE)=0,"",VLOOKUP(CONCATENATE($D216&amp;$E216),Anciens!$A$3:$G$334,6,FALSE)))</f>
        <v/>
      </c>
      <c r="AJ216" s="142" t="str">
        <f>IF(ISNA(VLOOKUP(CONCATENATE($D216&amp;$E216),Anciens!$A$3:$G$334,7,FALSE))=TRUE,"",IF(VLOOKUP(CONCATENATE($D216&amp;$E216),Anciens!$A$3:$G$334,7,FALSE)=0,"",VLOOKUP(CONCATENATE($D216&amp;$E216),Anciens!$A$3:$G$334,7,FALSE)))</f>
        <v/>
      </c>
    </row>
    <row r="217" spans="1:36" s="3" customFormat="1" ht="15" customHeight="1" x14ac:dyDescent="0.2">
      <c r="A217" s="12"/>
      <c r="B217" s="13"/>
      <c r="C217" s="14"/>
      <c r="D217" s="15"/>
      <c r="E217" s="16"/>
      <c r="F217" s="17">
        <f>VLOOKUP(CONCATENATE($D217&amp;$E217),Anciens!$A$3:$G$334,4,FALSE)</f>
        <v>0</v>
      </c>
      <c r="G217" s="30">
        <f t="shared" si="13"/>
        <v>0</v>
      </c>
      <c r="H217" s="10" t="s">
        <v>753</v>
      </c>
      <c r="I217" s="31">
        <f>IF(OR(H217="NON",H217=""),G217,IF(H217="Famille",MAX(0,G217-$N$362),IF(H217="Promotion",MAX(0,G217-$N$363),IF(H217="mi-saison",MAX(0,ROUNDDOWN(G217*(1-$N$364),0)),IF(H217="Apogei94",MAX(0,ROUNDDOWN(G217*(1-$N$365),0)))))))</f>
        <v>0</v>
      </c>
      <c r="J217" s="9"/>
      <c r="K217" s="32">
        <f t="shared" si="14"/>
        <v>0</v>
      </c>
      <c r="L217" s="33" t="str">
        <f t="shared" si="15"/>
        <v/>
      </c>
      <c r="M217" s="35"/>
      <c r="N217" s="36"/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16"/>
        <v/>
      </c>
      <c r="AE217" s="26"/>
      <c r="AF217" s="27"/>
      <c r="AG217" s="28"/>
      <c r="AH217" s="234" t="str">
        <f>IF(ISNA(VLOOKUP(CONCATENATE($D217&amp;$E217),Anciens!$A$3:$G$334,5,FALSE))=TRUE,"",IF(VLOOKUP(CONCATENATE($D217&amp;$E217),Anciens!$A$3:$G$334,5,FALSE)=0,"",VLOOKUP(CONCATENATE($D217&amp;$E217),Anciens!$A$3:$G$334,5,FALSE)))</f>
        <v/>
      </c>
      <c r="AI217" s="142" t="str">
        <f>IF(ISNA(VLOOKUP(CONCATENATE($D217&amp;$E217),Anciens!$A$3:$G$334,6,FALSE))=TRUE,"",IF(VLOOKUP(CONCATENATE($D217&amp;$E217),Anciens!$A$3:$G$334,6,FALSE)=0,"",VLOOKUP(CONCATENATE($D217&amp;$E217),Anciens!$A$3:$G$334,6,FALSE)))</f>
        <v/>
      </c>
      <c r="AJ217" s="142" t="str">
        <f>IF(ISNA(VLOOKUP(CONCATENATE($D217&amp;$E217),Anciens!$A$3:$G$334,7,FALSE))=TRUE,"",IF(VLOOKUP(CONCATENATE($D217&amp;$E217),Anciens!$A$3:$G$334,7,FALSE)=0,"",VLOOKUP(CONCATENATE($D217&amp;$E217),Anciens!$A$3:$G$334,7,FALSE)))</f>
        <v/>
      </c>
    </row>
    <row r="218" spans="1:36" ht="15" customHeight="1" x14ac:dyDescent="0.2">
      <c r="A218" s="12"/>
      <c r="B218" s="13"/>
      <c r="C218" s="14"/>
      <c r="D218" s="15"/>
      <c r="E218" s="16"/>
      <c r="F218" s="17">
        <f>VLOOKUP(CONCATENATE($D218&amp;$E218),Anciens!$A$3:$G$334,4,FALSE)</f>
        <v>0</v>
      </c>
      <c r="G218" s="30">
        <f t="shared" si="13"/>
        <v>0</v>
      </c>
      <c r="H218" s="10" t="s">
        <v>753</v>
      </c>
      <c r="I218" s="31">
        <f>IF(OR(H218="NON",H218=""),G218,IF(H218="Famille",MAX(0,G218-$N$362),IF(H218="Promotion",MAX(0,G218-$N$363),IF(H218="mi-saison",MAX(0,ROUNDDOWN(G218*(1-$N$364),0)),IF(H218="Apogei94",MAX(0,ROUNDDOWN(G218*(1-$N$365),0)))))))</f>
        <v>0</v>
      </c>
      <c r="J218" s="9"/>
      <c r="K218" s="32">
        <f t="shared" si="14"/>
        <v>0</v>
      </c>
      <c r="L218" s="33" t="str">
        <f t="shared" si="15"/>
        <v/>
      </c>
      <c r="M218" s="35"/>
      <c r="N218" s="36"/>
      <c r="O218" s="123"/>
      <c r="P218" s="120"/>
      <c r="Q218" s="37"/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16"/>
        <v/>
      </c>
      <c r="AE218" s="26"/>
      <c r="AF218" s="27"/>
      <c r="AG218" s="28"/>
      <c r="AH218" s="142" t="str">
        <f>IF(ISNA(VLOOKUP(CONCATENATE($D218&amp;$E218),Anciens!$A$3:$G$334,5,FALSE))=TRUE,"",IF(VLOOKUP(CONCATENATE($D218&amp;$E218),Anciens!$A$3:$G$334,5,FALSE)=0,"",VLOOKUP(CONCATENATE($D218&amp;$E218),Anciens!$A$3:$G$334,5,FALSE)))</f>
        <v/>
      </c>
      <c r="AI218" s="142" t="str">
        <f>IF(ISNA(VLOOKUP(CONCATENATE($D218&amp;$E218),Anciens!$A$3:$G$334,6,FALSE))=TRUE,"",IF(VLOOKUP(CONCATENATE($D218&amp;$E218),Anciens!$A$3:$G$334,6,FALSE)=0,"",VLOOKUP(CONCATENATE($D218&amp;$E218),Anciens!$A$3:$G$334,6,FALSE)))</f>
        <v/>
      </c>
      <c r="AJ218" s="142" t="str">
        <f>IF(ISNA(VLOOKUP(CONCATENATE($D218&amp;$E218),Anciens!$A$3:$G$334,7,FALSE))=TRUE,"",IF(VLOOKUP(CONCATENATE($D218&amp;$E218),Anciens!$A$3:$G$334,7,FALSE)=0,"",VLOOKUP(CONCATENATE($D218&amp;$E218),Anciens!$A$3:$G$334,7,FALSE)))</f>
        <v/>
      </c>
    </row>
    <row r="219" spans="1:36" s="3" customFormat="1" ht="15" customHeight="1" x14ac:dyDescent="0.2">
      <c r="A219" s="12"/>
      <c r="B219" s="13"/>
      <c r="C219" s="14"/>
      <c r="D219" s="15"/>
      <c r="E219" s="16"/>
      <c r="F219" s="17">
        <f>VLOOKUP(CONCATENATE($D219&amp;$E219),Anciens!$A$3:$G$334,4,FALSE)</f>
        <v>0</v>
      </c>
      <c r="G219" s="30">
        <f t="shared" si="13"/>
        <v>0</v>
      </c>
      <c r="H219" s="10" t="s">
        <v>753</v>
      </c>
      <c r="I219" s="31">
        <f>IF(OR(H219="NON",H219=""),G219,IF(H219="Famille",MAX(0,G219-$N$362),IF(H219="Promotion",MAX(0,G219-$N$363),IF(H219="mi-saison",MAX(0,ROUNDDOWN(G219*(1-$N$364),0)),IF(H219="Apogei94",MAX(0,ROUNDDOWN(G219*(1-$N$365),0)))))))</f>
        <v>0</v>
      </c>
      <c r="J219" s="9"/>
      <c r="K219" s="32">
        <f t="shared" si="14"/>
        <v>0</v>
      </c>
      <c r="L219" s="33" t="str">
        <f t="shared" si="15"/>
        <v/>
      </c>
      <c r="M219" s="35"/>
      <c r="N219" s="36"/>
      <c r="O219" s="123"/>
      <c r="P219" s="120"/>
      <c r="Q219" s="37"/>
      <c r="R219" s="153"/>
      <c r="S219" s="154"/>
      <c r="T219" s="155"/>
      <c r="U219" s="156"/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16"/>
        <v/>
      </c>
      <c r="AE219" s="26"/>
      <c r="AF219" s="27"/>
      <c r="AG219" s="28"/>
      <c r="AH219" s="142" t="str">
        <f>IF(ISNA(VLOOKUP(CONCATENATE($D219&amp;$E219),Anciens!$A$3:$G$334,5,FALSE))=TRUE,"",IF(VLOOKUP(CONCATENATE($D219&amp;$E219),Anciens!$A$3:$G$334,5,FALSE)=0,"",VLOOKUP(CONCATENATE($D219&amp;$E219),Anciens!$A$3:$G$334,5,FALSE)))</f>
        <v/>
      </c>
      <c r="AI219" s="142" t="str">
        <f>IF(ISNA(VLOOKUP(CONCATENATE($D219&amp;$E219),Anciens!$A$3:$G$334,6,FALSE))=TRUE,"",IF(VLOOKUP(CONCATENATE($D219&amp;$E219),Anciens!$A$3:$G$334,6,FALSE)=0,"",VLOOKUP(CONCATENATE($D219&amp;$E219),Anciens!$A$3:$G$334,6,FALSE)))</f>
        <v/>
      </c>
      <c r="AJ219" s="142" t="str">
        <f>IF(ISNA(VLOOKUP(CONCATENATE($D219&amp;$E219),Anciens!$A$3:$G$334,7,FALSE))=TRUE,"",IF(VLOOKUP(CONCATENATE($D219&amp;$E219),Anciens!$A$3:$G$334,7,FALSE)=0,"",VLOOKUP(CONCATENATE($D219&amp;$E219),Anciens!$A$3:$G$334,7,FALSE)))</f>
        <v/>
      </c>
    </row>
    <row r="220" spans="1:36" s="3" customFormat="1" ht="15" customHeight="1" x14ac:dyDescent="0.2">
      <c r="A220" s="12"/>
      <c r="B220" s="13"/>
      <c r="C220" s="14"/>
      <c r="D220" s="15"/>
      <c r="E220" s="16"/>
      <c r="F220" s="17">
        <f>VLOOKUP(CONCATENATE($D220&amp;$E220),Anciens!$A$3:$G$334,4,FALSE)</f>
        <v>0</v>
      </c>
      <c r="G220" s="30">
        <f t="shared" si="13"/>
        <v>0</v>
      </c>
      <c r="H220" s="10" t="s">
        <v>753</v>
      </c>
      <c r="I220" s="31">
        <f>IF(OR(H220="NON",H220=""),G220,IF(H220="Famille",MAX(0,G220-$N$362),IF(H220="Promotion",MAX(0,G220-$N$363),IF(H220="mi-saison",MAX(0,ROUNDDOWN(G220*(1-$N$364),0)),IF(H220="Apogei94",MAX(0,ROUNDDOWN(G220*(1-$N$365),0)))))))</f>
        <v>0</v>
      </c>
      <c r="J220" s="9"/>
      <c r="K220" s="32">
        <f t="shared" si="14"/>
        <v>0</v>
      </c>
      <c r="L220" s="33" t="str">
        <f t="shared" si="15"/>
        <v/>
      </c>
      <c r="M220" s="35"/>
      <c r="N220" s="36"/>
      <c r="O220" s="123"/>
      <c r="P220" s="120"/>
      <c r="Q220" s="37"/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16"/>
        <v/>
      </c>
      <c r="AE220" s="26"/>
      <c r="AF220" s="27"/>
      <c r="AG220" s="28"/>
      <c r="AH220" s="142" t="str">
        <f>IF(ISNA(VLOOKUP(CONCATENATE($D220&amp;$E220),Anciens!$A$3:$G$334,5,FALSE))=TRUE,"",IF(VLOOKUP(CONCATENATE($D220&amp;$E220),Anciens!$A$3:$G$334,5,FALSE)=0,"",VLOOKUP(CONCATENATE($D220&amp;$E220),Anciens!$A$3:$G$334,5,FALSE)))</f>
        <v/>
      </c>
      <c r="AI220" s="142" t="str">
        <f>IF(ISNA(VLOOKUP(CONCATENATE($D220&amp;$E220),Anciens!$A$3:$G$334,6,FALSE))=TRUE,"",IF(VLOOKUP(CONCATENATE($D220&amp;$E220),Anciens!$A$3:$G$334,6,FALSE)=0,"",VLOOKUP(CONCATENATE($D220&amp;$E220),Anciens!$A$3:$G$334,6,FALSE)))</f>
        <v/>
      </c>
      <c r="AJ220" s="142" t="str">
        <f>IF(ISNA(VLOOKUP(CONCATENATE($D220&amp;$E220),Anciens!$A$3:$G$334,7,FALSE))=TRUE,"",IF(VLOOKUP(CONCATENATE($D220&amp;$E220),Anciens!$A$3:$G$334,7,FALSE)=0,"",VLOOKUP(CONCATENATE($D220&amp;$E220),Anciens!$A$3:$G$334,7,FALSE)))</f>
        <v/>
      </c>
    </row>
    <row r="221" spans="1:36" s="3" customFormat="1" ht="15" customHeight="1" x14ac:dyDescent="0.2">
      <c r="A221" s="12"/>
      <c r="B221" s="13"/>
      <c r="C221" s="14"/>
      <c r="D221" s="15"/>
      <c r="E221" s="16"/>
      <c r="F221" s="17">
        <f>VLOOKUP(CONCATENATE($D221&amp;$E221),Anciens!$A$3:$G$334,4,FALSE)</f>
        <v>0</v>
      </c>
      <c r="G221" s="30">
        <f t="shared" si="13"/>
        <v>0</v>
      </c>
      <c r="H221" s="10" t="s">
        <v>753</v>
      </c>
      <c r="I221" s="31">
        <f>IF(OR(H221="NON",H221=""),G221,IF(H221="Famille",MAX(0,G221-$N$362),IF(H221="Promotion",MAX(0,G221-$N$363),IF(H221="mi-saison",MAX(0,ROUNDDOWN(G221*(1-$N$364),0)),IF(H221="Apogei94",MAX(0,ROUNDDOWN(G221*(1-$N$365),0)))))))</f>
        <v>0</v>
      </c>
      <c r="J221" s="9"/>
      <c r="K221" s="32">
        <f t="shared" si="14"/>
        <v>0</v>
      </c>
      <c r="L221" s="33" t="str">
        <f t="shared" si="15"/>
        <v/>
      </c>
      <c r="M221" s="35"/>
      <c r="N221" s="36"/>
      <c r="O221" s="123"/>
      <c r="P221" s="120"/>
      <c r="Q221" s="37"/>
      <c r="R221" s="153"/>
      <c r="S221" s="154"/>
      <c r="T221" s="155"/>
      <c r="U221" s="156"/>
      <c r="V221" s="157"/>
      <c r="W221" s="183"/>
      <c r="X221" s="184"/>
      <c r="Y221" s="185"/>
      <c r="Z221" s="186"/>
      <c r="AA221" s="187"/>
      <c r="AB221" s="24"/>
      <c r="AC221" s="25"/>
      <c r="AD221" s="34" t="str">
        <f t="shared" si="16"/>
        <v/>
      </c>
      <c r="AE221" s="26"/>
      <c r="AF221" s="27"/>
      <c r="AG221" s="28"/>
      <c r="AH221" s="142" t="str">
        <f>IF(ISNA(VLOOKUP(CONCATENATE($D221&amp;$E221),Anciens!$A$3:$G$334,5,FALSE))=TRUE,"",IF(VLOOKUP(CONCATENATE($D221&amp;$E221),Anciens!$A$3:$G$334,5,FALSE)=0,"",VLOOKUP(CONCATENATE($D221&amp;$E221),Anciens!$A$3:$G$334,5,FALSE)))</f>
        <v/>
      </c>
      <c r="AI221" s="142" t="str">
        <f>IF(ISNA(VLOOKUP(CONCATENATE($D221&amp;$E221),Anciens!$A$3:$G$334,6,FALSE))=TRUE,"",IF(VLOOKUP(CONCATENATE($D221&amp;$E221),Anciens!$A$3:$G$334,6,FALSE)=0,"",VLOOKUP(CONCATENATE($D221&amp;$E221),Anciens!$A$3:$G$334,6,FALSE)))</f>
        <v/>
      </c>
      <c r="AJ221" s="142" t="str">
        <f>IF(ISNA(VLOOKUP(CONCATENATE($D221&amp;$E221),Anciens!$A$3:$G$334,7,FALSE))=TRUE,"",IF(VLOOKUP(CONCATENATE($D221&amp;$E221),Anciens!$A$3:$G$334,7,FALSE)=0,"",VLOOKUP(CONCATENATE($D221&amp;$E221),Anciens!$A$3:$G$334,7,FALSE)))</f>
        <v/>
      </c>
    </row>
    <row r="222" spans="1:36" s="3" customFormat="1" ht="15" customHeight="1" x14ac:dyDescent="0.2">
      <c r="A222" s="12"/>
      <c r="B222" s="13"/>
      <c r="C222" s="14"/>
      <c r="D222" s="15"/>
      <c r="E222" s="16"/>
      <c r="F222" s="17">
        <f>VLOOKUP(CONCATENATE($D222&amp;$E222),Anciens!$A$3:$G$334,4,FALSE)</f>
        <v>0</v>
      </c>
      <c r="G222" s="30">
        <f t="shared" si="13"/>
        <v>0</v>
      </c>
      <c r="H222" s="10" t="s">
        <v>753</v>
      </c>
      <c r="I222" s="31">
        <f>IF(OR(H222="NON",H222=""),G222,IF(H222="Famille",MAX(0,G222-$N$362),IF(H222="Promotion",MAX(0,G222-$N$363),IF(H222="mi-saison",MAX(0,ROUNDDOWN(G222*(1-$N$364),0)),IF(H222="Apogei94",MAX(0,ROUNDDOWN(G222*(1-$N$365),0)))))))</f>
        <v>0</v>
      </c>
      <c r="J222" s="9"/>
      <c r="K222" s="32">
        <f t="shared" si="14"/>
        <v>0</v>
      </c>
      <c r="L222" s="33" t="str">
        <f t="shared" si="15"/>
        <v/>
      </c>
      <c r="M222" s="35"/>
      <c r="N222" s="36"/>
      <c r="O222" s="123"/>
      <c r="P222" s="120"/>
      <c r="Q222" s="37"/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16"/>
        <v/>
      </c>
      <c r="AE222" s="26"/>
      <c r="AF222" s="27"/>
      <c r="AG222" s="28"/>
      <c r="AH222" s="234" t="str">
        <f>IF(ISNA(VLOOKUP(CONCATENATE($D222&amp;$E222),Anciens!$A$3:$G$334,5,FALSE))=TRUE,"",IF(VLOOKUP(CONCATENATE($D222&amp;$E222),Anciens!$A$3:$G$334,5,FALSE)=0,"",VLOOKUP(CONCATENATE($D222&amp;$E222),Anciens!$A$3:$G$334,5,FALSE)))</f>
        <v/>
      </c>
      <c r="AI222" s="142" t="str">
        <f>IF(ISNA(VLOOKUP(CONCATENATE($D222&amp;$E222),Anciens!$A$3:$G$334,6,FALSE))=TRUE,"",IF(VLOOKUP(CONCATENATE($D222&amp;$E222),Anciens!$A$3:$G$334,6,FALSE)=0,"",VLOOKUP(CONCATENATE($D222&amp;$E222),Anciens!$A$3:$G$334,6,FALSE)))</f>
        <v/>
      </c>
      <c r="AJ222" s="142" t="str">
        <f>IF(ISNA(VLOOKUP(CONCATENATE($D222&amp;$E222),Anciens!$A$3:$G$334,7,FALSE))=TRUE,"",IF(VLOOKUP(CONCATENATE($D222&amp;$E222),Anciens!$A$3:$G$334,7,FALSE)=0,"",VLOOKUP(CONCATENATE($D222&amp;$E222),Anciens!$A$3:$G$334,7,FALSE)))</f>
        <v/>
      </c>
    </row>
    <row r="223" spans="1:36" ht="15" customHeight="1" x14ac:dyDescent="0.2">
      <c r="A223" s="12"/>
      <c r="B223" s="13"/>
      <c r="C223" s="14"/>
      <c r="D223" s="15"/>
      <c r="E223" s="16"/>
      <c r="F223" s="17">
        <f>VLOOKUP(CONCATENATE($D223&amp;$E223),Anciens!$A$3:$G$334,4,FALSE)</f>
        <v>0</v>
      </c>
      <c r="G223" s="30">
        <f t="shared" si="13"/>
        <v>0</v>
      </c>
      <c r="H223" s="10" t="s">
        <v>753</v>
      </c>
      <c r="I223" s="31">
        <f>IF(OR(H223="NON",H223=""),G223,IF(H223="Famille",MAX(0,G223-$N$362),IF(H223="Promotion",MAX(0,G223-$N$363),IF(H223="mi-saison",MAX(0,ROUNDDOWN(G223*(1-$N$364),0)),IF(H223="Apogei94",MAX(0,ROUNDDOWN(G223*(1-$N$365),0)))))))</f>
        <v>0</v>
      </c>
      <c r="J223" s="9"/>
      <c r="K223" s="32">
        <f t="shared" si="14"/>
        <v>0</v>
      </c>
      <c r="L223" s="33" t="str">
        <f t="shared" si="15"/>
        <v/>
      </c>
      <c r="M223" s="35"/>
      <c r="N223" s="36"/>
      <c r="O223" s="123"/>
      <c r="P223" s="120"/>
      <c r="Q223" s="37"/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16"/>
        <v/>
      </c>
      <c r="AE223" s="26"/>
      <c r="AF223" s="27"/>
      <c r="AG223" s="28"/>
      <c r="AH223" s="142" t="str">
        <f>IF(ISNA(VLOOKUP(CONCATENATE($D223&amp;$E223),Anciens!$A$3:$G$334,5,FALSE))=TRUE,"",IF(VLOOKUP(CONCATENATE($D223&amp;$E223),Anciens!$A$3:$G$334,5,FALSE)=0,"",VLOOKUP(CONCATENATE($D223&amp;$E223),Anciens!$A$3:$G$334,5,FALSE)))</f>
        <v/>
      </c>
      <c r="AI223" s="142" t="str">
        <f>IF(ISNA(VLOOKUP(CONCATENATE($D223&amp;$E223),Anciens!$A$3:$G$334,6,FALSE))=TRUE,"",IF(VLOOKUP(CONCATENATE($D223&amp;$E223),Anciens!$A$3:$G$334,6,FALSE)=0,"",VLOOKUP(CONCATENATE($D223&amp;$E223),Anciens!$A$3:$G$334,6,FALSE)))</f>
        <v/>
      </c>
      <c r="AJ223" s="142" t="str">
        <f>IF(ISNA(VLOOKUP(CONCATENATE($D223&amp;$E223),Anciens!$A$3:$G$334,7,FALSE))=TRUE,"",IF(VLOOKUP(CONCATENATE($D223&amp;$E223),Anciens!$A$3:$G$334,7,FALSE)=0,"",VLOOKUP(CONCATENATE($D223&amp;$E223),Anciens!$A$3:$G$334,7,FALSE)))</f>
        <v/>
      </c>
    </row>
    <row r="224" spans="1:36" ht="15" customHeight="1" x14ac:dyDescent="0.2">
      <c r="A224" s="12"/>
      <c r="B224" s="13"/>
      <c r="C224" s="14"/>
      <c r="D224" s="15"/>
      <c r="E224" s="16"/>
      <c r="F224" s="17">
        <f>VLOOKUP(CONCATENATE($D224&amp;$E224),Anciens!$A$3:$G$334,4,FALSE)</f>
        <v>0</v>
      </c>
      <c r="G224" s="30">
        <f t="shared" si="13"/>
        <v>0</v>
      </c>
      <c r="H224" s="10" t="s">
        <v>753</v>
      </c>
      <c r="I224" s="31">
        <f>IF(OR(H224="NON",H224=""),G224,IF(H224="Famille",MAX(0,G224-$N$362),IF(H224="Promotion",MAX(0,G224-$N$363),IF(H224="mi-saison",MAX(0,ROUNDDOWN(G224*(1-$N$364),0)),IF(H224="Apogei94",MAX(0,ROUNDDOWN(G224*(1-$N$365),0)))))))</f>
        <v>0</v>
      </c>
      <c r="J224" s="9"/>
      <c r="K224" s="32">
        <f t="shared" si="14"/>
        <v>0</v>
      </c>
      <c r="L224" s="33" t="str">
        <f t="shared" si="15"/>
        <v/>
      </c>
      <c r="M224" s="35"/>
      <c r="N224" s="36"/>
      <c r="O224" s="123"/>
      <c r="P224" s="120"/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16"/>
        <v/>
      </c>
      <c r="AE224" s="26"/>
      <c r="AF224" s="27"/>
      <c r="AG224" s="28"/>
      <c r="AH224" s="234" t="str">
        <f>IF(ISNA(VLOOKUP(CONCATENATE($D224&amp;$E224),Anciens!$A$3:$G$334,5,FALSE))=TRUE,"",IF(VLOOKUP(CONCATENATE($D224&amp;$E224),Anciens!$A$3:$G$334,5,FALSE)=0,"",VLOOKUP(CONCATENATE($D224&amp;$E224),Anciens!$A$3:$G$334,5,FALSE)))</f>
        <v/>
      </c>
      <c r="AI224" s="142" t="str">
        <f>IF(ISNA(VLOOKUP(CONCATENATE($D224&amp;$E224),Anciens!$A$3:$G$334,6,FALSE))=TRUE,"",IF(VLOOKUP(CONCATENATE($D224&amp;$E224),Anciens!$A$3:$G$334,6,FALSE)=0,"",VLOOKUP(CONCATENATE($D224&amp;$E224),Anciens!$A$3:$G$334,6,FALSE)))</f>
        <v/>
      </c>
      <c r="AJ224" s="142" t="str">
        <f>IF(ISNA(VLOOKUP(CONCATENATE($D224&amp;$E224),Anciens!$A$3:$G$334,7,FALSE))=TRUE,"",IF(VLOOKUP(CONCATENATE($D224&amp;$E224),Anciens!$A$3:$G$334,7,FALSE)=0,"",VLOOKUP(CONCATENATE($D224&amp;$E224),Anciens!$A$3:$G$334,7,FALSE)))</f>
        <v/>
      </c>
    </row>
    <row r="225" spans="1:36" ht="15" customHeight="1" x14ac:dyDescent="0.2">
      <c r="A225" s="12"/>
      <c r="B225" s="13"/>
      <c r="C225" s="14"/>
      <c r="D225" s="15"/>
      <c r="E225" s="16"/>
      <c r="F225" s="17">
        <f>VLOOKUP(CONCATENATE($D225&amp;$E225),Anciens!$A$3:$G$334,4,FALSE)</f>
        <v>0</v>
      </c>
      <c r="G225" s="30">
        <f t="shared" si="13"/>
        <v>0</v>
      </c>
      <c r="H225" s="10" t="s">
        <v>753</v>
      </c>
      <c r="I225" s="31">
        <f>IF(OR(H225="NON",H225=""),G225,IF(H225="Famille",MAX(0,G225-$N$362),IF(H225="Promotion",MAX(0,G225-$N$363),IF(H225="mi-saison",MAX(0,ROUNDDOWN(G225*(1-$N$364),0)),IF(H225="Apogei94",MAX(0,ROUNDDOWN(G225*(1-$N$365),0)))))))</f>
        <v>0</v>
      </c>
      <c r="J225" s="9"/>
      <c r="K225" s="32">
        <f t="shared" si="14"/>
        <v>0</v>
      </c>
      <c r="L225" s="33" t="str">
        <f t="shared" si="15"/>
        <v/>
      </c>
      <c r="M225" s="35"/>
      <c r="N225" s="36"/>
      <c r="O225" s="123"/>
      <c r="P225" s="120"/>
      <c r="Q225" s="37"/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16"/>
        <v/>
      </c>
      <c r="AE225" s="26"/>
      <c r="AF225" s="27"/>
      <c r="AG225" s="28"/>
      <c r="AH225" s="234" t="str">
        <f>IF(ISNA(VLOOKUP(CONCATENATE($D225&amp;$E225),Anciens!$A$3:$G$334,5,FALSE))=TRUE,"",IF(VLOOKUP(CONCATENATE($D225&amp;$E225),Anciens!$A$3:$G$334,5,FALSE)=0,"",VLOOKUP(CONCATENATE($D225&amp;$E225),Anciens!$A$3:$G$334,5,FALSE)))</f>
        <v/>
      </c>
      <c r="AI225" s="142" t="str">
        <f>IF(ISNA(VLOOKUP(CONCATENATE($D225&amp;$E225),Anciens!$A$3:$G$334,6,FALSE))=TRUE,"",IF(VLOOKUP(CONCATENATE($D225&amp;$E225),Anciens!$A$3:$G$334,6,FALSE)=0,"",VLOOKUP(CONCATENATE($D225&amp;$E225),Anciens!$A$3:$G$334,6,FALSE)))</f>
        <v/>
      </c>
      <c r="AJ225" s="142" t="str">
        <f>IF(ISNA(VLOOKUP(CONCATENATE($D225&amp;$E225),Anciens!$A$3:$G$334,7,FALSE))=TRUE,"",IF(VLOOKUP(CONCATENATE($D225&amp;$E225),Anciens!$A$3:$G$334,7,FALSE)=0,"",VLOOKUP(CONCATENATE($D225&amp;$E225),Anciens!$A$3:$G$334,7,FALSE)))</f>
        <v/>
      </c>
    </row>
    <row r="226" spans="1:36" ht="15" customHeight="1" x14ac:dyDescent="0.2">
      <c r="A226" s="12"/>
      <c r="B226" s="13"/>
      <c r="C226" s="14"/>
      <c r="D226" s="15"/>
      <c r="E226" s="16"/>
      <c r="F226" s="17">
        <f>VLOOKUP(CONCATENATE($D226&amp;$E226),Anciens!$A$3:$G$334,4,FALSE)</f>
        <v>0</v>
      </c>
      <c r="G226" s="30">
        <f t="shared" si="13"/>
        <v>0</v>
      </c>
      <c r="H226" s="10" t="s">
        <v>753</v>
      </c>
      <c r="I226" s="31">
        <f>IF(OR(H226="NON",H226=""),G226,IF(H226="Famille",MAX(0,G226-$N$362),IF(H226="Promotion",MAX(0,G226-$N$363),IF(H226="mi-saison",MAX(0,ROUNDDOWN(G226*(1-$N$364),0)),IF(H226="Apogei94",MAX(0,ROUNDDOWN(G226*(1-$N$365),0)))))))</f>
        <v>0</v>
      </c>
      <c r="J226" s="9"/>
      <c r="K226" s="32">
        <f t="shared" si="14"/>
        <v>0</v>
      </c>
      <c r="L226" s="33" t="str">
        <f t="shared" si="15"/>
        <v/>
      </c>
      <c r="M226" s="35"/>
      <c r="N226" s="36"/>
      <c r="O226" s="123"/>
      <c r="P226" s="120"/>
      <c r="Q226" s="37"/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16"/>
        <v/>
      </c>
      <c r="AE226" s="26"/>
      <c r="AF226" s="27"/>
      <c r="AG226" s="28"/>
      <c r="AH226" s="142" t="str">
        <f>IF(ISNA(VLOOKUP(CONCATENATE($D226&amp;$E226),Anciens!$A$3:$G$334,5,FALSE))=TRUE,"",IF(VLOOKUP(CONCATENATE($D226&amp;$E226),Anciens!$A$3:$G$334,5,FALSE)=0,"",VLOOKUP(CONCATENATE($D226&amp;$E226),Anciens!$A$3:$G$334,5,FALSE)))</f>
        <v/>
      </c>
      <c r="AI226" s="142" t="str">
        <f>IF(ISNA(VLOOKUP(CONCATENATE($D226&amp;$E226),Anciens!$A$3:$G$334,6,FALSE))=TRUE,"",IF(VLOOKUP(CONCATENATE($D226&amp;$E226),Anciens!$A$3:$G$334,6,FALSE)=0,"",VLOOKUP(CONCATENATE($D226&amp;$E226),Anciens!$A$3:$G$334,6,FALSE)))</f>
        <v/>
      </c>
      <c r="AJ226" s="142" t="str">
        <f>IF(ISNA(VLOOKUP(CONCATENATE($D226&amp;$E226),Anciens!$A$3:$G$334,7,FALSE))=TRUE,"",IF(VLOOKUP(CONCATENATE($D226&amp;$E226),Anciens!$A$3:$G$334,7,FALSE)=0,"",VLOOKUP(CONCATENATE($D226&amp;$E226),Anciens!$A$3:$G$334,7,FALSE)))</f>
        <v/>
      </c>
    </row>
    <row r="227" spans="1:36" ht="15" customHeight="1" x14ac:dyDescent="0.2">
      <c r="A227" s="12"/>
      <c r="B227" s="13"/>
      <c r="C227" s="14"/>
      <c r="D227" s="15"/>
      <c r="E227" s="16"/>
      <c r="F227" s="17">
        <f>VLOOKUP(CONCATENATE($D227&amp;$E227),Anciens!$A$3:$G$334,4,FALSE)</f>
        <v>0</v>
      </c>
      <c r="G227" s="30">
        <f t="shared" si="13"/>
        <v>0</v>
      </c>
      <c r="H227" s="10" t="s">
        <v>753</v>
      </c>
      <c r="I227" s="31">
        <f>IF(OR(H227="NON",H227=""),G227,IF(H227="Famille",MAX(0,G227-$N$362),IF(H227="Promotion",MAX(0,G227-$N$363),IF(H227="mi-saison",MAX(0,ROUNDDOWN(G227*(1-$N$364),0)),IF(H227="Apogei94",MAX(0,ROUNDDOWN(G227*(1-$N$365),0)))))))</f>
        <v>0</v>
      </c>
      <c r="J227" s="9"/>
      <c r="K227" s="32">
        <f t="shared" si="14"/>
        <v>0</v>
      </c>
      <c r="L227" s="33" t="str">
        <f t="shared" si="15"/>
        <v/>
      </c>
      <c r="M227" s="35"/>
      <c r="N227" s="36"/>
      <c r="O227" s="123"/>
      <c r="P227" s="120"/>
      <c r="Q227" s="37"/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16"/>
        <v/>
      </c>
      <c r="AE227" s="26"/>
      <c r="AF227" s="27"/>
      <c r="AG227" s="28"/>
      <c r="AH227" s="234" t="str">
        <f>IF(ISNA(VLOOKUP(CONCATENATE($D227&amp;$E227),Anciens!$A$3:$G$334,5,FALSE))=TRUE,"",IF(VLOOKUP(CONCATENATE($D227&amp;$E227),Anciens!$A$3:$G$334,5,FALSE)=0,"",VLOOKUP(CONCATENATE($D227&amp;$E227),Anciens!$A$3:$G$334,5,FALSE)))</f>
        <v/>
      </c>
      <c r="AI227" s="142" t="str">
        <f>IF(ISNA(VLOOKUP(CONCATENATE($D227&amp;$E227),Anciens!$A$3:$G$334,6,FALSE))=TRUE,"",IF(VLOOKUP(CONCATENATE($D227&amp;$E227),Anciens!$A$3:$G$334,6,FALSE)=0,"",VLOOKUP(CONCATENATE($D227&amp;$E227),Anciens!$A$3:$G$334,6,FALSE)))</f>
        <v/>
      </c>
      <c r="AJ227" s="142" t="str">
        <f>IF(ISNA(VLOOKUP(CONCATENATE($D227&amp;$E227),Anciens!$A$3:$G$334,7,FALSE))=TRUE,"",IF(VLOOKUP(CONCATENATE($D227&amp;$E227),Anciens!$A$3:$G$334,7,FALSE)=0,"",VLOOKUP(CONCATENATE($D227&amp;$E227),Anciens!$A$3:$G$334,7,FALSE)))</f>
        <v/>
      </c>
    </row>
    <row r="228" spans="1:36" ht="15" customHeight="1" x14ac:dyDescent="0.2">
      <c r="A228" s="12"/>
      <c r="B228" s="13"/>
      <c r="C228" s="14"/>
      <c r="D228" s="15"/>
      <c r="E228" s="16"/>
      <c r="F228" s="17">
        <f>VLOOKUP(CONCATENATE($D228&amp;$E228),Anciens!$A$3:$G$334,4,FALSE)</f>
        <v>0</v>
      </c>
      <c r="G228" s="30">
        <f t="shared" si="13"/>
        <v>0</v>
      </c>
      <c r="H228" s="10" t="s">
        <v>753</v>
      </c>
      <c r="I228" s="31">
        <f>IF(OR(H228="NON",H228=""),G228,IF(H228="Famille",MAX(0,G228-$N$362),IF(H228="Promotion",MAX(0,G228-$N$363),IF(H228="mi-saison",MAX(0,ROUNDDOWN(G228*(1-$N$364),0)),IF(H228="Apogei94",MAX(0,ROUNDDOWN(G228*(1-$N$365),0)))))))</f>
        <v>0</v>
      </c>
      <c r="J228" s="9"/>
      <c r="K228" s="32">
        <f t="shared" si="14"/>
        <v>0</v>
      </c>
      <c r="L228" s="33" t="str">
        <f t="shared" si="15"/>
        <v/>
      </c>
      <c r="M228" s="35"/>
      <c r="N228" s="36"/>
      <c r="O228" s="123"/>
      <c r="P228" s="120"/>
      <c r="Q228" s="37"/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16"/>
        <v/>
      </c>
      <c r="AE228" s="26"/>
      <c r="AF228" s="27"/>
      <c r="AG228" s="28"/>
      <c r="AH228" s="142" t="str">
        <f>IF(ISNA(VLOOKUP(CONCATENATE($D228&amp;$E228),Anciens!$A$3:$G$334,5,FALSE))=TRUE,"",IF(VLOOKUP(CONCATENATE($D228&amp;$E228),Anciens!$A$3:$G$334,5,FALSE)=0,"",VLOOKUP(CONCATENATE($D228&amp;$E228),Anciens!$A$3:$G$334,5,FALSE)))</f>
        <v/>
      </c>
      <c r="AI228" s="142" t="str">
        <f>IF(ISNA(VLOOKUP(CONCATENATE($D228&amp;$E228),Anciens!$A$3:$G$334,6,FALSE))=TRUE,"",IF(VLOOKUP(CONCATENATE($D228&amp;$E228),Anciens!$A$3:$G$334,6,FALSE)=0,"",VLOOKUP(CONCATENATE($D228&amp;$E228),Anciens!$A$3:$G$334,6,FALSE)))</f>
        <v/>
      </c>
      <c r="AJ228" s="142" t="str">
        <f>IF(ISNA(VLOOKUP(CONCATENATE($D228&amp;$E228),Anciens!$A$3:$G$334,7,FALSE))=TRUE,"",IF(VLOOKUP(CONCATENATE($D228&amp;$E228),Anciens!$A$3:$G$334,7,FALSE)=0,"",VLOOKUP(CONCATENATE($D228&amp;$E228),Anciens!$A$3:$G$334,7,FALSE)))</f>
        <v/>
      </c>
    </row>
    <row r="229" spans="1:36" ht="15" customHeight="1" x14ac:dyDescent="0.2">
      <c r="A229" s="12"/>
      <c r="B229" s="13"/>
      <c r="C229" s="14"/>
      <c r="D229" s="15"/>
      <c r="E229" s="16"/>
      <c r="F229" s="17">
        <f>VLOOKUP(CONCATENATE($D229&amp;$E229),Anciens!$A$3:$G$334,4,FALSE)</f>
        <v>0</v>
      </c>
      <c r="G229" s="30">
        <f t="shared" si="13"/>
        <v>0</v>
      </c>
      <c r="H229" s="10" t="s">
        <v>753</v>
      </c>
      <c r="I229" s="31">
        <f>IF(OR(H229="NON",H229=""),G229,IF(H229="Famille",MAX(0,G229-$N$362),IF(H229="Promotion",MAX(0,G229-$N$363),IF(H229="mi-saison",MAX(0,ROUNDDOWN(G229*(1-$N$364),0)),IF(H229="Apogei94",MAX(0,ROUNDDOWN(G229*(1-$N$365),0)))))))</f>
        <v>0</v>
      </c>
      <c r="J229" s="9"/>
      <c r="K229" s="32">
        <f t="shared" si="14"/>
        <v>0</v>
      </c>
      <c r="L229" s="33" t="str">
        <f t="shared" si="15"/>
        <v/>
      </c>
      <c r="M229" s="35"/>
      <c r="N229" s="36"/>
      <c r="O229" s="123"/>
      <c r="P229" s="120"/>
      <c r="Q229" s="37"/>
      <c r="R229" s="153"/>
      <c r="S229" s="154"/>
      <c r="T229" s="155"/>
      <c r="U229" s="156"/>
      <c r="V229" s="157"/>
      <c r="W229" s="183"/>
      <c r="X229" s="184"/>
      <c r="Y229" s="185"/>
      <c r="Z229" s="186"/>
      <c r="AA229" s="187"/>
      <c r="AB229" s="24"/>
      <c r="AC229" s="25"/>
      <c r="AD229" s="34" t="str">
        <f t="shared" si="16"/>
        <v/>
      </c>
      <c r="AE229" s="26"/>
      <c r="AF229" s="27"/>
      <c r="AG229" s="28"/>
      <c r="AH229" s="142" t="str">
        <f>IF(ISNA(VLOOKUP(CONCATENATE($D229&amp;$E229),Anciens!$A$3:$G$334,5,FALSE))=TRUE,"",IF(VLOOKUP(CONCATENATE($D229&amp;$E229),Anciens!$A$3:$G$334,5,FALSE)=0,"",VLOOKUP(CONCATENATE($D229&amp;$E229),Anciens!$A$3:$G$334,5,FALSE)))</f>
        <v/>
      </c>
      <c r="AI229" s="142" t="str">
        <f>IF(ISNA(VLOOKUP(CONCATENATE($D229&amp;$E229),Anciens!$A$3:$G$334,6,FALSE))=TRUE,"",IF(VLOOKUP(CONCATENATE($D229&amp;$E229),Anciens!$A$3:$G$334,6,FALSE)=0,"",VLOOKUP(CONCATENATE($D229&amp;$E229),Anciens!$A$3:$G$334,6,FALSE)))</f>
        <v/>
      </c>
      <c r="AJ229" s="142" t="str">
        <f>IF(ISNA(VLOOKUP(CONCATENATE($D229&amp;$E229),Anciens!$A$3:$G$334,7,FALSE))=TRUE,"",IF(VLOOKUP(CONCATENATE($D229&amp;$E229),Anciens!$A$3:$G$334,7,FALSE)=0,"",VLOOKUP(CONCATENATE($D229&amp;$E229),Anciens!$A$3:$G$334,7,FALSE)))</f>
        <v/>
      </c>
    </row>
    <row r="230" spans="1:36" ht="15" customHeight="1" x14ac:dyDescent="0.2">
      <c r="A230" s="12"/>
      <c r="B230" s="13"/>
      <c r="C230" s="14"/>
      <c r="D230" s="15"/>
      <c r="E230" s="16"/>
      <c r="F230" s="17">
        <f>VLOOKUP(CONCATENATE($D230&amp;$E230),Anciens!$A$3:$G$334,4,FALSE)</f>
        <v>0</v>
      </c>
      <c r="G230" s="30">
        <f t="shared" si="13"/>
        <v>0</v>
      </c>
      <c r="H230" s="10" t="s">
        <v>753</v>
      </c>
      <c r="I230" s="31">
        <f>IF(OR(H230="NON",H230=""),G230,IF(H230="Famille",MAX(0,G230-$N$362),IF(H230="Promotion",MAX(0,G230-$N$363),IF(H230="mi-saison",MAX(0,ROUNDDOWN(G230*(1-$N$364),0)),IF(H230="Apogei94",MAX(0,ROUNDDOWN(G230*(1-$N$365),0)))))))</f>
        <v>0</v>
      </c>
      <c r="J230" s="9"/>
      <c r="K230" s="32">
        <f t="shared" si="14"/>
        <v>0</v>
      </c>
      <c r="L230" s="33" t="str">
        <f t="shared" si="15"/>
        <v/>
      </c>
      <c r="M230" s="35"/>
      <c r="N230" s="36"/>
      <c r="O230" s="123"/>
      <c r="P230" s="120"/>
      <c r="Q230" s="37"/>
      <c r="R230" s="153"/>
      <c r="S230" s="154"/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16"/>
        <v/>
      </c>
      <c r="AE230" s="26"/>
      <c r="AF230" s="27"/>
      <c r="AG230" s="28"/>
      <c r="AH230" s="142" t="str">
        <f>IF(ISNA(VLOOKUP(CONCATENATE($D230&amp;$E230),Anciens!$A$3:$G$334,5,FALSE))=TRUE,"",IF(VLOOKUP(CONCATENATE($D230&amp;$E230),Anciens!$A$3:$G$334,5,FALSE)=0,"",VLOOKUP(CONCATENATE($D230&amp;$E230),Anciens!$A$3:$G$334,5,FALSE)))</f>
        <v/>
      </c>
      <c r="AI230" s="142" t="str">
        <f>IF(ISNA(VLOOKUP(CONCATENATE($D230&amp;$E230),Anciens!$A$3:$G$334,6,FALSE))=TRUE,"",IF(VLOOKUP(CONCATENATE($D230&amp;$E230),Anciens!$A$3:$G$334,6,FALSE)=0,"",VLOOKUP(CONCATENATE($D230&amp;$E230),Anciens!$A$3:$G$334,6,FALSE)))</f>
        <v/>
      </c>
      <c r="AJ230" s="142" t="str">
        <f>IF(ISNA(VLOOKUP(CONCATENATE($D230&amp;$E230),Anciens!$A$3:$G$334,7,FALSE))=TRUE,"",IF(VLOOKUP(CONCATENATE($D230&amp;$E230),Anciens!$A$3:$G$334,7,FALSE)=0,"",VLOOKUP(CONCATENATE($D230&amp;$E230),Anciens!$A$3:$G$334,7,FALSE)))</f>
        <v/>
      </c>
    </row>
    <row r="231" spans="1:36" ht="15" customHeight="1" x14ac:dyDescent="0.2">
      <c r="A231" s="12"/>
      <c r="B231" s="13"/>
      <c r="C231" s="14"/>
      <c r="D231" s="15"/>
      <c r="E231" s="16"/>
      <c r="F231" s="17">
        <f>VLOOKUP(CONCATENATE($D231&amp;$E231),Anciens!$A$3:$G$334,4,FALSE)</f>
        <v>0</v>
      </c>
      <c r="G231" s="30">
        <f t="shared" si="13"/>
        <v>0</v>
      </c>
      <c r="H231" s="10" t="s">
        <v>753</v>
      </c>
      <c r="I231" s="31">
        <f>IF(OR(H231="NON",H231=""),G231,IF(H231="Famille",MAX(0,G231-$N$362),IF(H231="Promotion",MAX(0,G231-$N$363),IF(H231="mi-saison",MAX(0,ROUNDDOWN(G231*(1-$N$364),0)),IF(H231="Apogei94",MAX(0,ROUNDDOWN(G231*(1-$N$365),0)))))))</f>
        <v>0</v>
      </c>
      <c r="J231" s="9"/>
      <c r="K231" s="32">
        <f t="shared" si="14"/>
        <v>0</v>
      </c>
      <c r="L231" s="33" t="str">
        <f t="shared" si="15"/>
        <v/>
      </c>
      <c r="M231" s="35"/>
      <c r="N231" s="36"/>
      <c r="O231" s="123"/>
      <c r="P231" s="120"/>
      <c r="Q231" s="37"/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16"/>
        <v/>
      </c>
      <c r="AE231" s="26"/>
      <c r="AF231" s="27"/>
      <c r="AG231" s="28"/>
      <c r="AH231" s="142" t="str">
        <f>IF(ISNA(VLOOKUP(CONCATENATE($D231&amp;$E231),Anciens!$A$3:$G$334,5,FALSE))=TRUE,"",IF(VLOOKUP(CONCATENATE($D231&amp;$E231),Anciens!$A$3:$G$334,5,FALSE)=0,"",VLOOKUP(CONCATENATE($D231&amp;$E231),Anciens!$A$3:$G$334,5,FALSE)))</f>
        <v/>
      </c>
      <c r="AI231" s="142" t="str">
        <f>IF(ISNA(VLOOKUP(CONCATENATE($D231&amp;$E231),Anciens!$A$3:$G$334,6,FALSE))=TRUE,"",IF(VLOOKUP(CONCATENATE($D231&amp;$E231),Anciens!$A$3:$G$334,6,FALSE)=0,"",VLOOKUP(CONCATENATE($D231&amp;$E231),Anciens!$A$3:$G$334,6,FALSE)))</f>
        <v/>
      </c>
      <c r="AJ231" s="142" t="str">
        <f>IF(ISNA(VLOOKUP(CONCATENATE($D231&amp;$E231),Anciens!$A$3:$G$334,7,FALSE))=TRUE,"",IF(VLOOKUP(CONCATENATE($D231&amp;$E231),Anciens!$A$3:$G$334,7,FALSE)=0,"",VLOOKUP(CONCATENATE($D231&amp;$E231),Anciens!$A$3:$G$334,7,FALSE)))</f>
        <v/>
      </c>
    </row>
    <row r="232" spans="1:36" ht="15" customHeight="1" x14ac:dyDescent="0.2">
      <c r="A232" s="12"/>
      <c r="B232" s="13"/>
      <c r="C232" s="14"/>
      <c r="D232" s="15"/>
      <c r="E232" s="16"/>
      <c r="F232" s="17">
        <f>VLOOKUP(CONCATENATE($D232&amp;$E232),Anciens!$A$3:$G$334,4,FALSE)</f>
        <v>0</v>
      </c>
      <c r="G232" s="30">
        <f t="shared" si="13"/>
        <v>0</v>
      </c>
      <c r="H232" s="10" t="s">
        <v>753</v>
      </c>
      <c r="I232" s="31">
        <f>IF(OR(H232="NON",H232=""),G232,IF(H232="Famille",MAX(0,G232-$N$362),IF(H232="Promotion",MAX(0,G232-$N$363),IF(H232="mi-saison",MAX(0,ROUNDDOWN(G232*(1-$N$364),0)),IF(H232="Apogei94",MAX(0,ROUNDDOWN(G232*(1-$N$365),0)))))))</f>
        <v>0</v>
      </c>
      <c r="J232" s="9"/>
      <c r="K232" s="32">
        <f t="shared" si="14"/>
        <v>0</v>
      </c>
      <c r="L232" s="33" t="str">
        <f t="shared" si="15"/>
        <v/>
      </c>
      <c r="M232" s="35"/>
      <c r="N232" s="36"/>
      <c r="O232" s="123"/>
      <c r="P232" s="120"/>
      <c r="Q232" s="37"/>
      <c r="R232" s="153"/>
      <c r="S232" s="154"/>
      <c r="T232" s="155"/>
      <c r="U232" s="156"/>
      <c r="V232" s="157"/>
      <c r="W232" s="183"/>
      <c r="X232" s="184"/>
      <c r="Y232" s="185"/>
      <c r="Z232" s="186"/>
      <c r="AA232" s="187"/>
      <c r="AB232" s="24"/>
      <c r="AC232" s="25"/>
      <c r="AD232" s="34" t="str">
        <f t="shared" si="16"/>
        <v/>
      </c>
      <c r="AE232" s="26"/>
      <c r="AF232" s="27"/>
      <c r="AG232" s="28"/>
      <c r="AH232" s="234" t="str">
        <f>IF(ISNA(VLOOKUP(CONCATENATE($D232&amp;$E232),Anciens!$A$3:$G$334,5,FALSE))=TRUE,"",IF(VLOOKUP(CONCATENATE($D232&amp;$E232),Anciens!$A$3:$G$334,5,FALSE)=0,"",VLOOKUP(CONCATENATE($D232&amp;$E232),Anciens!$A$3:$G$334,5,FALSE)))</f>
        <v/>
      </c>
      <c r="AI232" s="142" t="str">
        <f>IF(ISNA(VLOOKUP(CONCATENATE($D232&amp;$E232),Anciens!$A$3:$G$334,6,FALSE))=TRUE,"",IF(VLOOKUP(CONCATENATE($D232&amp;$E232),Anciens!$A$3:$G$334,6,FALSE)=0,"",VLOOKUP(CONCATENATE($D232&amp;$E232),Anciens!$A$3:$G$334,6,FALSE)))</f>
        <v/>
      </c>
      <c r="AJ232" s="142" t="str">
        <f>IF(ISNA(VLOOKUP(CONCATENATE($D232&amp;$E232),Anciens!$A$3:$G$334,7,FALSE))=TRUE,"",IF(VLOOKUP(CONCATENATE($D232&amp;$E232),Anciens!$A$3:$G$334,7,FALSE)=0,"",VLOOKUP(CONCATENATE($D232&amp;$E232),Anciens!$A$3:$G$334,7,FALSE)))</f>
        <v/>
      </c>
    </row>
    <row r="233" spans="1:36" ht="15" customHeight="1" x14ac:dyDescent="0.2">
      <c r="A233" s="12"/>
      <c r="B233" s="13"/>
      <c r="C233" s="14"/>
      <c r="D233" s="15"/>
      <c r="E233" s="16"/>
      <c r="F233" s="17">
        <f>VLOOKUP(CONCATENATE($D233&amp;$E233),Anciens!$A$3:$G$334,4,FALSE)</f>
        <v>0</v>
      </c>
      <c r="G233" s="30">
        <f t="shared" si="13"/>
        <v>0</v>
      </c>
      <c r="H233" s="10" t="s">
        <v>753</v>
      </c>
      <c r="I233" s="31">
        <f>IF(OR(H233="NON",H233=""),G233,IF(H233="Famille",MAX(0,G233-$N$362),IF(H233="Promotion",MAX(0,G233-$N$363),IF(H233="mi-saison",MAX(0,ROUNDDOWN(G233*(1-$N$364),0)),IF(H233="Apogei94",MAX(0,ROUNDDOWN(G233*(1-$N$365),0)))))))</f>
        <v>0</v>
      </c>
      <c r="J233" s="9"/>
      <c r="K233" s="32">
        <f t="shared" si="14"/>
        <v>0</v>
      </c>
      <c r="L233" s="33" t="str">
        <f t="shared" si="15"/>
        <v/>
      </c>
      <c r="M233" s="35"/>
      <c r="N233" s="36"/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16"/>
        <v/>
      </c>
      <c r="AE233" s="26"/>
      <c r="AF233" s="27"/>
      <c r="AG233" s="28"/>
      <c r="AH233" s="142" t="str">
        <f>IF(ISNA(VLOOKUP(CONCATENATE($D233&amp;$E233),Anciens!$A$3:$G$334,5,FALSE))=TRUE,"",IF(VLOOKUP(CONCATENATE($D233&amp;$E233),Anciens!$A$3:$G$334,5,FALSE)=0,"",VLOOKUP(CONCATENATE($D233&amp;$E233),Anciens!$A$3:$G$334,5,FALSE)))</f>
        <v/>
      </c>
      <c r="AI233" s="142" t="str">
        <f>IF(ISNA(VLOOKUP(CONCATENATE($D233&amp;$E233),Anciens!$A$3:$G$334,6,FALSE))=TRUE,"",IF(VLOOKUP(CONCATENATE($D233&amp;$E233),Anciens!$A$3:$G$334,6,FALSE)=0,"",VLOOKUP(CONCATENATE($D233&amp;$E233),Anciens!$A$3:$G$334,6,FALSE)))</f>
        <v/>
      </c>
      <c r="AJ233" s="142" t="str">
        <f>IF(ISNA(VLOOKUP(CONCATENATE($D233&amp;$E233),Anciens!$A$3:$G$334,7,FALSE))=TRUE,"",IF(VLOOKUP(CONCATENATE($D233&amp;$E233),Anciens!$A$3:$G$334,7,FALSE)=0,"",VLOOKUP(CONCATENATE($D233&amp;$E233),Anciens!$A$3:$G$334,7,FALSE)))</f>
        <v/>
      </c>
    </row>
    <row r="234" spans="1:36" ht="15" customHeight="1" x14ac:dyDescent="0.2">
      <c r="A234" s="12"/>
      <c r="B234" s="13"/>
      <c r="C234" s="14"/>
      <c r="D234" s="15"/>
      <c r="E234" s="16"/>
      <c r="F234" s="17">
        <f>VLOOKUP(CONCATENATE($D234&amp;$E234),Anciens!$A$3:$G$334,4,FALSE)</f>
        <v>0</v>
      </c>
      <c r="G234" s="30">
        <f t="shared" si="13"/>
        <v>0</v>
      </c>
      <c r="H234" s="10" t="s">
        <v>753</v>
      </c>
      <c r="I234" s="31">
        <f>IF(OR(H234="NON",H234=""),G234,IF(H234="Famille",MAX(0,G234-$N$362),IF(H234="Promotion",MAX(0,G234-$N$363),IF(H234="mi-saison",MAX(0,ROUNDDOWN(G234*(1-$N$364),0)),IF(H234="Apogei94",MAX(0,ROUNDDOWN(G234*(1-$N$365),0)))))))</f>
        <v>0</v>
      </c>
      <c r="J234" s="9"/>
      <c r="K234" s="32">
        <f t="shared" si="14"/>
        <v>0</v>
      </c>
      <c r="L234" s="33" t="str">
        <f t="shared" si="15"/>
        <v/>
      </c>
      <c r="M234" s="35"/>
      <c r="N234" s="36"/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16"/>
        <v/>
      </c>
      <c r="AE234" s="26"/>
      <c r="AF234" s="27"/>
      <c r="AG234" s="28"/>
      <c r="AH234" s="234" t="str">
        <f>IF(ISNA(VLOOKUP(CONCATENATE($D234&amp;$E234),Anciens!$A$3:$G$334,5,FALSE))=TRUE,"",IF(VLOOKUP(CONCATENATE($D234&amp;$E234),Anciens!$A$3:$G$334,5,FALSE)=0,"",VLOOKUP(CONCATENATE($D234&amp;$E234),Anciens!$A$3:$G$334,5,FALSE)))</f>
        <v/>
      </c>
      <c r="AI234" s="142" t="str">
        <f>IF(ISNA(VLOOKUP(CONCATENATE($D234&amp;$E234),Anciens!$A$3:$G$334,6,FALSE))=TRUE,"",IF(VLOOKUP(CONCATENATE($D234&amp;$E234),Anciens!$A$3:$G$334,6,FALSE)=0,"",VLOOKUP(CONCATENATE($D234&amp;$E234),Anciens!$A$3:$G$334,6,FALSE)))</f>
        <v/>
      </c>
      <c r="AJ234" s="142" t="str">
        <f>IF(ISNA(VLOOKUP(CONCATENATE($D234&amp;$E234),Anciens!$A$3:$G$334,7,FALSE))=TRUE,"",IF(VLOOKUP(CONCATENATE($D234&amp;$E234),Anciens!$A$3:$G$334,7,FALSE)=0,"",VLOOKUP(CONCATENATE($D234&amp;$E234),Anciens!$A$3:$G$334,7,FALSE)))</f>
        <v/>
      </c>
    </row>
    <row r="235" spans="1:36" ht="15" customHeight="1" x14ac:dyDescent="0.2">
      <c r="A235" s="12"/>
      <c r="B235" s="13"/>
      <c r="C235" s="14"/>
      <c r="D235" s="15"/>
      <c r="E235" s="16"/>
      <c r="F235" s="17">
        <f>VLOOKUP(CONCATENATE($D235&amp;$E235),Anciens!$A$3:$G$334,4,FALSE)</f>
        <v>0</v>
      </c>
      <c r="G235" s="30">
        <f t="shared" si="13"/>
        <v>0</v>
      </c>
      <c r="H235" s="10" t="s">
        <v>753</v>
      </c>
      <c r="I235" s="31">
        <f>IF(OR(H235="NON",H235=""),G235,IF(H235="Famille",MAX(0,G235-$N$362),IF(H235="Promotion",MAX(0,G235-$N$363),IF(H235="mi-saison",MAX(0,ROUNDDOWN(G235*(1-$N$364),0)),IF(H235="Apogei94",MAX(0,ROUNDDOWN(G235*(1-$N$365),0)))))))</f>
        <v>0</v>
      </c>
      <c r="J235" s="9"/>
      <c r="K235" s="32">
        <f t="shared" si="14"/>
        <v>0</v>
      </c>
      <c r="L235" s="33" t="str">
        <f t="shared" si="15"/>
        <v/>
      </c>
      <c r="M235" s="35"/>
      <c r="N235" s="36"/>
      <c r="O235" s="123"/>
      <c r="P235" s="120"/>
      <c r="Q235" s="37"/>
      <c r="R235" s="153"/>
      <c r="S235" s="154"/>
      <c r="T235" s="155"/>
      <c r="U235" s="156"/>
      <c r="V235" s="157"/>
      <c r="W235" s="183"/>
      <c r="X235" s="184"/>
      <c r="Y235" s="185"/>
      <c r="Z235" s="186"/>
      <c r="AA235" s="187"/>
      <c r="AB235" s="24"/>
      <c r="AC235" s="25"/>
      <c r="AD235" s="34" t="str">
        <f t="shared" si="16"/>
        <v/>
      </c>
      <c r="AE235" s="26"/>
      <c r="AF235" s="27"/>
      <c r="AG235" s="28"/>
      <c r="AH235" s="142" t="str">
        <f>IF(ISNA(VLOOKUP(CONCATENATE($D235&amp;$E235),Anciens!$A$3:$G$334,5,FALSE))=TRUE,"",IF(VLOOKUP(CONCATENATE($D235&amp;$E235),Anciens!$A$3:$G$334,5,FALSE)=0,"",VLOOKUP(CONCATENATE($D235&amp;$E235),Anciens!$A$3:$G$334,5,FALSE)))</f>
        <v/>
      </c>
      <c r="AI235" s="142" t="str">
        <f>IF(ISNA(VLOOKUP(CONCATENATE($D235&amp;$E235),Anciens!$A$3:$G$334,6,FALSE))=TRUE,"",IF(VLOOKUP(CONCATENATE($D235&amp;$E235),Anciens!$A$3:$G$334,6,FALSE)=0,"",VLOOKUP(CONCATENATE($D235&amp;$E235),Anciens!$A$3:$G$334,6,FALSE)))</f>
        <v/>
      </c>
      <c r="AJ235" s="142" t="str">
        <f>IF(ISNA(VLOOKUP(CONCATENATE($D235&amp;$E235),Anciens!$A$3:$G$334,7,FALSE))=TRUE,"",IF(VLOOKUP(CONCATENATE($D235&amp;$E235),Anciens!$A$3:$G$334,7,FALSE)=0,"",VLOOKUP(CONCATENATE($D235&amp;$E235),Anciens!$A$3:$G$334,7,FALSE)))</f>
        <v/>
      </c>
    </row>
    <row r="236" spans="1:36" s="2" customFormat="1" ht="15" customHeight="1" x14ac:dyDescent="0.2">
      <c r="A236" s="12"/>
      <c r="B236" s="13"/>
      <c r="C236" s="14"/>
      <c r="D236" s="15"/>
      <c r="E236" s="16"/>
      <c r="F236" s="17">
        <f>VLOOKUP(CONCATENATE($D236&amp;$E236),Anciens!$A$3:$G$334,4,FALSE)</f>
        <v>0</v>
      </c>
      <c r="G236" s="30">
        <f t="shared" si="13"/>
        <v>0</v>
      </c>
      <c r="H236" s="10" t="s">
        <v>753</v>
      </c>
      <c r="I236" s="31">
        <f>IF(OR(H236="NON",H236=""),G236,IF(H236="Famille",MAX(0,G236-$N$362),IF(H236="Promotion",MAX(0,G236-$N$363),IF(H236="mi-saison",MAX(0,ROUNDDOWN(G236*(1-$N$364),0)),IF(H236="Apogei94",MAX(0,ROUNDDOWN(G236*(1-$N$365),0)))))))</f>
        <v>0</v>
      </c>
      <c r="J236" s="9"/>
      <c r="K236" s="32">
        <f t="shared" si="14"/>
        <v>0</v>
      </c>
      <c r="L236" s="33" t="str">
        <f t="shared" si="15"/>
        <v/>
      </c>
      <c r="M236" s="35"/>
      <c r="N236" s="36"/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16"/>
        <v/>
      </c>
      <c r="AE236" s="26"/>
      <c r="AF236" s="27"/>
      <c r="AG236" s="28"/>
      <c r="AH236" s="143" t="str">
        <f>IF(ISNA(VLOOKUP(CONCATENATE($D236&amp;$E236),Anciens!$A$3:$G$334,5,FALSE))=TRUE,"",IF(VLOOKUP(CONCATENATE($D236&amp;$E236),Anciens!$A$3:$G$334,5,FALSE)=0,"",VLOOKUP(CONCATENATE($D236&amp;$E236),Anciens!$A$3:$G$334,5,FALSE)))</f>
        <v/>
      </c>
      <c r="AI236" s="143" t="str">
        <f>IF(ISNA(VLOOKUP(CONCATENATE($D236&amp;$E236),Anciens!$A$3:$G$334,6,FALSE))=TRUE,"",IF(VLOOKUP(CONCATENATE($D236&amp;$E236),Anciens!$A$3:$G$334,6,FALSE)=0,"",VLOOKUP(CONCATENATE($D236&amp;$E236),Anciens!$A$3:$G$334,6,FALSE)))</f>
        <v/>
      </c>
      <c r="AJ236" s="143" t="str">
        <f>IF(ISNA(VLOOKUP(CONCATENATE($D236&amp;$E236),Anciens!$A$3:$G$334,7,FALSE))=TRUE,"",IF(VLOOKUP(CONCATENATE($D236&amp;$E236),Anciens!$A$3:$G$334,7,FALSE)=0,"",VLOOKUP(CONCATENATE($D236&amp;$E236),Anciens!$A$3:$G$334,7,FALSE)))</f>
        <v/>
      </c>
    </row>
    <row r="237" spans="1:36" s="2" customFormat="1" ht="15" customHeight="1" x14ac:dyDescent="0.2">
      <c r="A237" s="12"/>
      <c r="B237" s="13"/>
      <c r="C237" s="14"/>
      <c r="D237" s="15"/>
      <c r="E237" s="16"/>
      <c r="F237" s="17">
        <f>VLOOKUP(CONCATENATE($D237&amp;$E237),Anciens!$A$3:$G$334,4,FALSE)</f>
        <v>0</v>
      </c>
      <c r="G237" s="30">
        <f t="shared" si="13"/>
        <v>0</v>
      </c>
      <c r="H237" s="10" t="s">
        <v>753</v>
      </c>
      <c r="I237" s="31">
        <f>IF(OR(H237="NON",H237=""),G237,IF(H237="Famille",MAX(0,G237-$N$362),IF(H237="Promotion",MAX(0,G237-$N$363),IF(H237="mi-saison",MAX(0,ROUNDDOWN(G237*(1-$N$364),0)),IF(H237="Apogei94",MAX(0,ROUNDDOWN(G237*(1-$N$365),0)))))))</f>
        <v>0</v>
      </c>
      <c r="J237" s="9"/>
      <c r="K237" s="32">
        <f t="shared" si="14"/>
        <v>0</v>
      </c>
      <c r="L237" s="33" t="str">
        <f t="shared" si="15"/>
        <v/>
      </c>
      <c r="M237" s="35"/>
      <c r="N237" s="36"/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16"/>
        <v/>
      </c>
      <c r="AE237" s="26"/>
      <c r="AF237" s="27"/>
      <c r="AG237" s="28"/>
      <c r="AH237" s="235" t="str">
        <f>IF(ISNA(VLOOKUP(CONCATENATE($D237&amp;$E237),Anciens!$A$3:$G$334,5,FALSE))=TRUE,"",IF(VLOOKUP(CONCATENATE($D237&amp;$E237),Anciens!$A$3:$G$334,5,FALSE)=0,"",VLOOKUP(CONCATENATE($D237&amp;$E237),Anciens!$A$3:$G$334,5,FALSE)))</f>
        <v/>
      </c>
      <c r="AI237" s="143" t="str">
        <f>IF(ISNA(VLOOKUP(CONCATENATE($D237&amp;$E237),Anciens!$A$3:$G$334,6,FALSE))=TRUE,"",IF(VLOOKUP(CONCATENATE($D237&amp;$E237),Anciens!$A$3:$G$334,6,FALSE)=0,"",VLOOKUP(CONCATENATE($D237&amp;$E237),Anciens!$A$3:$G$334,6,FALSE)))</f>
        <v/>
      </c>
      <c r="AJ237" s="143" t="str">
        <f>IF(ISNA(VLOOKUP(CONCATENATE($D237&amp;$E237),Anciens!$A$3:$G$334,7,FALSE))=TRUE,"",IF(VLOOKUP(CONCATENATE($D237&amp;$E237),Anciens!$A$3:$G$334,7,FALSE)=0,"",VLOOKUP(CONCATENATE($D237&amp;$E237),Anciens!$A$3:$G$334,7,FALSE)))</f>
        <v/>
      </c>
    </row>
    <row r="238" spans="1:36" s="2" customFormat="1" ht="15" customHeight="1" x14ac:dyDescent="0.2">
      <c r="A238" s="12"/>
      <c r="B238" s="13"/>
      <c r="C238" s="14"/>
      <c r="D238" s="15"/>
      <c r="E238" s="16"/>
      <c r="F238" s="17">
        <f>VLOOKUP(CONCATENATE($D238&amp;$E238),Anciens!$A$3:$G$334,4,FALSE)</f>
        <v>0</v>
      </c>
      <c r="G238" s="30">
        <f t="shared" si="13"/>
        <v>0</v>
      </c>
      <c r="H238" s="10" t="s">
        <v>753</v>
      </c>
      <c r="I238" s="31">
        <f>IF(OR(H238="NON",H238=""),G238,IF(H238="Famille",MAX(0,G238-$N$362),IF(H238="Promotion",MAX(0,G238-$N$363),IF(H238="mi-saison",MAX(0,ROUNDDOWN(G238*(1-$N$364),0)),IF(H238="Apogei94",MAX(0,ROUNDDOWN(G238*(1-$N$365),0)))))))</f>
        <v>0</v>
      </c>
      <c r="J238" s="9"/>
      <c r="K238" s="32">
        <f t="shared" si="14"/>
        <v>0</v>
      </c>
      <c r="L238" s="33" t="str">
        <f t="shared" si="15"/>
        <v/>
      </c>
      <c r="M238" s="35"/>
      <c r="N238" s="36"/>
      <c r="O238" s="123"/>
      <c r="P238" s="120"/>
      <c r="Q238" s="37"/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16"/>
        <v/>
      </c>
      <c r="AE238" s="26"/>
      <c r="AF238" s="27"/>
      <c r="AG238" s="28"/>
      <c r="AH238" s="235" t="str">
        <f>IF(ISNA(VLOOKUP(CONCATENATE($D238&amp;$E238),Anciens!$A$3:$G$334,5,FALSE))=TRUE,"",IF(VLOOKUP(CONCATENATE($D238&amp;$E238),Anciens!$A$3:$G$334,5,FALSE)=0,"",VLOOKUP(CONCATENATE($D238&amp;$E238),Anciens!$A$3:$G$334,5,FALSE)))</f>
        <v/>
      </c>
      <c r="AI238" s="143" t="str">
        <f>IF(ISNA(VLOOKUP(CONCATENATE($D238&amp;$E238),Anciens!$A$3:$G$334,6,FALSE))=TRUE,"",IF(VLOOKUP(CONCATENATE($D238&amp;$E238),Anciens!$A$3:$G$334,6,FALSE)=0,"",VLOOKUP(CONCATENATE($D238&amp;$E238),Anciens!$A$3:$G$334,6,FALSE)))</f>
        <v/>
      </c>
      <c r="AJ238" s="143" t="str">
        <f>IF(ISNA(VLOOKUP(CONCATENATE($D238&amp;$E238),Anciens!$A$3:$G$334,7,FALSE))=TRUE,"",IF(VLOOKUP(CONCATENATE($D238&amp;$E238),Anciens!$A$3:$G$334,7,FALSE)=0,"",VLOOKUP(CONCATENATE($D238&amp;$E238),Anciens!$A$3:$G$334,7,FALSE)))</f>
        <v/>
      </c>
    </row>
    <row r="239" spans="1:36" s="2" customFormat="1" ht="15" customHeight="1" x14ac:dyDescent="0.2">
      <c r="A239" s="12"/>
      <c r="B239" s="13"/>
      <c r="C239" s="14"/>
      <c r="D239" s="15"/>
      <c r="E239" s="16"/>
      <c r="F239" s="17">
        <f>VLOOKUP(CONCATENATE($D239&amp;$E239),Anciens!$A$3:$G$334,4,FALSE)</f>
        <v>0</v>
      </c>
      <c r="G239" s="30">
        <f t="shared" si="13"/>
        <v>0</v>
      </c>
      <c r="H239" s="10" t="s">
        <v>753</v>
      </c>
      <c r="I239" s="31">
        <f>IF(OR(H239="NON",H239=""),G239,IF(H239="Famille",MAX(0,G239-$N$362),IF(H239="Promotion",MAX(0,G239-$N$363),IF(H239="mi-saison",MAX(0,ROUNDDOWN(G239*(1-$N$364),0)),IF(H239="Apogei94",MAX(0,ROUNDDOWN(G239*(1-$N$365),0)))))))</f>
        <v>0</v>
      </c>
      <c r="J239" s="9"/>
      <c r="K239" s="32">
        <f t="shared" si="14"/>
        <v>0</v>
      </c>
      <c r="L239" s="33" t="str">
        <f t="shared" si="15"/>
        <v/>
      </c>
      <c r="M239" s="35"/>
      <c r="N239" s="36"/>
      <c r="O239" s="123"/>
      <c r="P239" s="120"/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si="16"/>
        <v/>
      </c>
      <c r="AE239" s="26"/>
      <c r="AF239" s="27"/>
      <c r="AG239" s="28"/>
      <c r="AH239" s="143" t="str">
        <f>IF(ISNA(VLOOKUP(CONCATENATE($D239&amp;$E239),Anciens!$A$3:$G$334,5,FALSE))=TRUE,"",IF(VLOOKUP(CONCATENATE($D239&amp;$E239),Anciens!$A$3:$G$334,5,FALSE)=0,"",VLOOKUP(CONCATENATE($D239&amp;$E239),Anciens!$A$3:$G$334,5,FALSE)))</f>
        <v/>
      </c>
      <c r="AI239" s="143" t="str">
        <f>IF(ISNA(VLOOKUP(CONCATENATE($D239&amp;$E239),Anciens!$A$3:$G$334,6,FALSE))=TRUE,"",IF(VLOOKUP(CONCATENATE($D239&amp;$E239),Anciens!$A$3:$G$334,6,FALSE)=0,"",VLOOKUP(CONCATENATE($D239&amp;$E239),Anciens!$A$3:$G$334,6,FALSE)))</f>
        <v/>
      </c>
      <c r="AJ239" s="143" t="str">
        <f>IF(ISNA(VLOOKUP(CONCATENATE($D239&amp;$E239),Anciens!$A$3:$G$334,7,FALSE))=TRUE,"",IF(VLOOKUP(CONCATENATE($D239&amp;$E239),Anciens!$A$3:$G$334,7,FALSE)=0,"",VLOOKUP(CONCATENATE($D239&amp;$E239),Anciens!$A$3:$G$334,7,FALSE)))</f>
        <v/>
      </c>
    </row>
    <row r="240" spans="1:36" s="2" customFormat="1" ht="15" customHeight="1" x14ac:dyDescent="0.2">
      <c r="A240" s="12"/>
      <c r="B240" s="13"/>
      <c r="C240" s="14"/>
      <c r="D240" s="15"/>
      <c r="E240" s="16"/>
      <c r="F240" s="17">
        <f>VLOOKUP(CONCATENATE($D240&amp;$E240),Anciens!$A$3:$G$334,4,FALSE)</f>
        <v>0</v>
      </c>
      <c r="G240" s="30">
        <f t="shared" si="13"/>
        <v>0</v>
      </c>
      <c r="H240" s="10" t="s">
        <v>753</v>
      </c>
      <c r="I240" s="31">
        <f>IF(OR(H240="NON",H240=""),G240,IF(H240="Famille",MAX(0,G240-$N$362),IF(H240="Promotion",MAX(0,G240-$N$363),IF(H240="mi-saison",MAX(0,ROUNDDOWN(G240*(1-$N$364),0)),IF(H240="Apogei94",MAX(0,ROUNDDOWN(G240*(1-$N$365),0)))))))</f>
        <v>0</v>
      </c>
      <c r="J240" s="9"/>
      <c r="K240" s="32">
        <f t="shared" si="14"/>
        <v>0</v>
      </c>
      <c r="L240" s="33" t="str">
        <f t="shared" si="15"/>
        <v/>
      </c>
      <c r="M240" s="35"/>
      <c r="N240" s="36"/>
      <c r="O240" s="123"/>
      <c r="P240" s="120"/>
      <c r="Q240" s="37"/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16"/>
        <v/>
      </c>
      <c r="AE240" s="26"/>
      <c r="AF240" s="27"/>
      <c r="AG240" s="28"/>
      <c r="AH240" s="235" t="str">
        <f>IF(ISNA(VLOOKUP(CONCATENATE($D240&amp;$E240),Anciens!$A$3:$G$334,5,FALSE))=TRUE,"",IF(VLOOKUP(CONCATENATE($D240&amp;$E240),Anciens!$A$3:$G$334,5,FALSE)=0,"",VLOOKUP(CONCATENATE($D240&amp;$E240),Anciens!$A$3:$G$334,5,FALSE)))</f>
        <v/>
      </c>
      <c r="AI240" s="143" t="str">
        <f>IF(ISNA(VLOOKUP(CONCATENATE($D240&amp;$E240),Anciens!$A$3:$G$334,6,FALSE))=TRUE,"",IF(VLOOKUP(CONCATENATE($D240&amp;$E240),Anciens!$A$3:$G$334,6,FALSE)=0,"",VLOOKUP(CONCATENATE($D240&amp;$E240),Anciens!$A$3:$G$334,6,FALSE)))</f>
        <v/>
      </c>
      <c r="AJ240" s="143" t="str">
        <f>IF(ISNA(VLOOKUP(CONCATENATE($D240&amp;$E240),Anciens!$A$3:$G$334,7,FALSE))=TRUE,"",IF(VLOOKUP(CONCATENATE($D240&amp;$E240),Anciens!$A$3:$G$334,7,FALSE)=0,"",VLOOKUP(CONCATENATE($D240&amp;$E240),Anciens!$A$3:$G$334,7,FALSE)))</f>
        <v/>
      </c>
    </row>
    <row r="241" spans="1:36" s="2" customFormat="1" ht="15" customHeight="1" x14ac:dyDescent="0.2">
      <c r="A241" s="12"/>
      <c r="B241" s="13"/>
      <c r="C241" s="14"/>
      <c r="D241" s="15"/>
      <c r="E241" s="16"/>
      <c r="F241" s="17">
        <f>VLOOKUP(CONCATENATE($D241&amp;$E241),Anciens!$A$3:$G$334,4,FALSE)</f>
        <v>0</v>
      </c>
      <c r="G241" s="30">
        <f t="shared" si="13"/>
        <v>0</v>
      </c>
      <c r="H241" s="10" t="s">
        <v>753</v>
      </c>
      <c r="I241" s="31">
        <f>IF(OR(H241="NON",H241=""),G241,IF(H241="Famille",MAX(0,G241-$N$362),IF(H241="Promotion",MAX(0,G241-$N$363),IF(H241="mi-saison",MAX(0,ROUNDDOWN(G241*(1-$N$364),0)),IF(H241="Apogei94",MAX(0,ROUNDDOWN(G241*(1-$N$365),0)))))))</f>
        <v>0</v>
      </c>
      <c r="J241" s="9"/>
      <c r="K241" s="32">
        <f t="shared" si="14"/>
        <v>0</v>
      </c>
      <c r="L241" s="33" t="str">
        <f t="shared" si="15"/>
        <v/>
      </c>
      <c r="M241" s="35"/>
      <c r="N241" s="36"/>
      <c r="O241" s="123"/>
      <c r="P241" s="120"/>
      <c r="Q241" s="37"/>
      <c r="R241" s="153"/>
      <c r="S241" s="154"/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16"/>
        <v/>
      </c>
      <c r="AE241" s="26"/>
      <c r="AF241" s="27"/>
      <c r="AG241" s="28"/>
      <c r="AH241" s="143" t="str">
        <f>IF(ISNA(VLOOKUP(CONCATENATE($D241&amp;$E241),Anciens!$A$3:$G$334,5,FALSE))=TRUE,"",IF(VLOOKUP(CONCATENATE($D241&amp;$E241),Anciens!$A$3:$G$334,5,FALSE)=0,"",VLOOKUP(CONCATENATE($D241&amp;$E241),Anciens!$A$3:$G$334,5,FALSE)))</f>
        <v/>
      </c>
      <c r="AI241" s="143" t="str">
        <f>IF(ISNA(VLOOKUP(CONCATENATE($D241&amp;$E241),Anciens!$A$3:$G$334,6,FALSE))=TRUE,"",IF(VLOOKUP(CONCATENATE($D241&amp;$E241),Anciens!$A$3:$G$334,6,FALSE)=0,"",VLOOKUP(CONCATENATE($D241&amp;$E241),Anciens!$A$3:$G$334,6,FALSE)))</f>
        <v/>
      </c>
      <c r="AJ241" s="143" t="str">
        <f>IF(ISNA(VLOOKUP(CONCATENATE($D241&amp;$E241),Anciens!$A$3:$G$334,7,FALSE))=TRUE,"",IF(VLOOKUP(CONCATENATE($D241&amp;$E241),Anciens!$A$3:$G$334,7,FALSE)=0,"",VLOOKUP(CONCATENATE($D241&amp;$E241),Anciens!$A$3:$G$334,7,FALSE)))</f>
        <v/>
      </c>
    </row>
    <row r="242" spans="1:36" s="2" customFormat="1" ht="15" customHeight="1" x14ac:dyDescent="0.2">
      <c r="A242" s="12"/>
      <c r="B242" s="13"/>
      <c r="C242" s="14"/>
      <c r="D242" s="15"/>
      <c r="E242" s="16"/>
      <c r="F242" s="17">
        <f>VLOOKUP(CONCATENATE($D242&amp;$E242),Anciens!$A$3:$G$334,4,FALSE)</f>
        <v>0</v>
      </c>
      <c r="G242" s="30">
        <f t="shared" si="13"/>
        <v>0</v>
      </c>
      <c r="H242" s="10" t="s">
        <v>753</v>
      </c>
      <c r="I242" s="31">
        <f>IF(OR(H242="NON",H242=""),G242,IF(H242="Famille",MAX(0,G242-$N$362),IF(H242="Promotion",MAX(0,G242-$N$363),IF(H242="mi-saison",MAX(0,ROUNDDOWN(G242*(1-$N$364),0)),IF(H242="Apogei94",MAX(0,ROUNDDOWN(G242*(1-$N$365),0)))))))</f>
        <v>0</v>
      </c>
      <c r="J242" s="9"/>
      <c r="K242" s="32">
        <f t="shared" si="14"/>
        <v>0</v>
      </c>
      <c r="L242" s="33" t="str">
        <f t="shared" si="15"/>
        <v/>
      </c>
      <c r="M242" s="35"/>
      <c r="N242" s="36"/>
      <c r="O242" s="123"/>
      <c r="P242" s="120"/>
      <c r="Q242" s="37"/>
      <c r="R242" s="153"/>
      <c r="S242" s="154"/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16"/>
        <v/>
      </c>
      <c r="AE242" s="26"/>
      <c r="AF242" s="27"/>
      <c r="AG242" s="28"/>
      <c r="AH242" s="235" t="str">
        <f>IF(ISNA(VLOOKUP(CONCATENATE($D242&amp;$E242),Anciens!$A$3:$G$334,5,FALSE))=TRUE,"",IF(VLOOKUP(CONCATENATE($D242&amp;$E242),Anciens!$A$3:$G$334,5,FALSE)=0,"",VLOOKUP(CONCATENATE($D242&amp;$E242),Anciens!$A$3:$G$334,5,FALSE)))</f>
        <v/>
      </c>
      <c r="AI242" s="143" t="str">
        <f>IF(ISNA(VLOOKUP(CONCATENATE($D242&amp;$E242),Anciens!$A$3:$G$334,6,FALSE))=TRUE,"",IF(VLOOKUP(CONCATENATE($D242&amp;$E242),Anciens!$A$3:$G$334,6,FALSE)=0,"",VLOOKUP(CONCATENATE($D242&amp;$E242),Anciens!$A$3:$G$334,6,FALSE)))</f>
        <v/>
      </c>
      <c r="AJ242" s="143" t="str">
        <f>IF(ISNA(VLOOKUP(CONCATENATE($D242&amp;$E242),Anciens!$A$3:$G$334,7,FALSE))=TRUE,"",IF(VLOOKUP(CONCATENATE($D242&amp;$E242),Anciens!$A$3:$G$334,7,FALSE)=0,"",VLOOKUP(CONCATENATE($D242&amp;$E242),Anciens!$A$3:$G$334,7,FALSE)))</f>
        <v/>
      </c>
    </row>
    <row r="243" spans="1:36" s="2" customFormat="1" ht="15" customHeight="1" x14ac:dyDescent="0.2">
      <c r="A243" s="12"/>
      <c r="B243" s="13"/>
      <c r="C243" s="14"/>
      <c r="D243" s="15"/>
      <c r="E243" s="16"/>
      <c r="F243" s="17">
        <f>VLOOKUP(CONCATENATE($D243&amp;$E243),Anciens!$A$3:$G$334,4,FALSE)</f>
        <v>0</v>
      </c>
      <c r="G243" s="30">
        <f t="shared" si="13"/>
        <v>0</v>
      </c>
      <c r="H243" s="10" t="s">
        <v>753</v>
      </c>
      <c r="I243" s="31">
        <f>IF(OR(H243="NON",H243=""),G243,IF(H243="Famille",MAX(0,G243-$N$362),IF(H243="Promotion",MAX(0,G243-$N$363),IF(H243="mi-saison",MAX(0,ROUNDDOWN(G243*(1-$N$364),0)),IF(H243="Apogei94",MAX(0,ROUNDDOWN(G243*(1-$N$365),0)))))))</f>
        <v>0</v>
      </c>
      <c r="J243" s="9"/>
      <c r="K243" s="32">
        <f t="shared" si="14"/>
        <v>0</v>
      </c>
      <c r="L243" s="33" t="str">
        <f t="shared" si="15"/>
        <v/>
      </c>
      <c r="M243" s="35"/>
      <c r="N243" s="36"/>
      <c r="O243" s="123"/>
      <c r="P243" s="120"/>
      <c r="Q243" s="37"/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16"/>
        <v/>
      </c>
      <c r="AE243" s="26"/>
      <c r="AF243" s="27"/>
      <c r="AG243" s="28"/>
      <c r="AH243" s="143" t="str">
        <f>IF(ISNA(VLOOKUP(CONCATENATE($D243&amp;$E243),Anciens!$A$3:$G$334,5,FALSE))=TRUE,"",IF(VLOOKUP(CONCATENATE($D243&amp;$E243),Anciens!$A$3:$G$334,5,FALSE)=0,"",VLOOKUP(CONCATENATE($D243&amp;$E243),Anciens!$A$3:$G$334,5,FALSE)))</f>
        <v/>
      </c>
      <c r="AI243" s="143" t="str">
        <f>IF(ISNA(VLOOKUP(CONCATENATE($D243&amp;$E243),Anciens!$A$3:$G$334,6,FALSE))=TRUE,"",IF(VLOOKUP(CONCATENATE($D243&amp;$E243),Anciens!$A$3:$G$334,6,FALSE)=0,"",VLOOKUP(CONCATENATE($D243&amp;$E243),Anciens!$A$3:$G$334,6,FALSE)))</f>
        <v/>
      </c>
      <c r="AJ243" s="143" t="str">
        <f>IF(ISNA(VLOOKUP(CONCATENATE($D243&amp;$E243),Anciens!$A$3:$G$334,7,FALSE))=TRUE,"",IF(VLOOKUP(CONCATENATE($D243&amp;$E243),Anciens!$A$3:$G$334,7,FALSE)=0,"",VLOOKUP(CONCATENATE($D243&amp;$E243),Anciens!$A$3:$G$334,7,FALSE)))</f>
        <v/>
      </c>
    </row>
    <row r="244" spans="1:36" ht="15" customHeight="1" x14ac:dyDescent="0.2">
      <c r="A244" s="12"/>
      <c r="B244" s="13"/>
      <c r="C244" s="14"/>
      <c r="D244" s="15"/>
      <c r="E244" s="16"/>
      <c r="F244" s="17">
        <f>VLOOKUP(CONCATENATE($D244&amp;$E244),Anciens!$A$3:$G$334,4,FALSE)</f>
        <v>0</v>
      </c>
      <c r="G244" s="30">
        <f t="shared" si="13"/>
        <v>0</v>
      </c>
      <c r="H244" s="10" t="s">
        <v>753</v>
      </c>
      <c r="I244" s="31">
        <f>IF(OR(H244="NON",H244=""),G244,IF(H244="Famille",MAX(0,G244-$N$362),IF(H244="Promotion",MAX(0,G244-$N$363),IF(H244="mi-saison",MAX(0,ROUNDDOWN(G244*(1-$N$364),0)),IF(H244="Apogei94",MAX(0,ROUNDDOWN(G244*(1-$N$365),0)))))))</f>
        <v>0</v>
      </c>
      <c r="J244" s="9"/>
      <c r="K244" s="32">
        <f t="shared" si="14"/>
        <v>0</v>
      </c>
      <c r="L244" s="33" t="str">
        <f t="shared" si="15"/>
        <v/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16"/>
        <v/>
      </c>
      <c r="AE244" s="26"/>
      <c r="AF244" s="27"/>
      <c r="AG244" s="28"/>
      <c r="AH244" s="142" t="str">
        <f>IF(ISNA(VLOOKUP(CONCATENATE($D244&amp;$E244),Anciens!$A$3:$G$334,5,FALSE))=TRUE,"",IF(VLOOKUP(CONCATENATE($D244&amp;$E244),Anciens!$A$3:$G$334,5,FALSE)=0,"",VLOOKUP(CONCATENATE($D244&amp;$E244),Anciens!$A$3:$G$334,5,FALSE)))</f>
        <v/>
      </c>
      <c r="AI244" s="142" t="str">
        <f>IF(ISNA(VLOOKUP(CONCATENATE($D244&amp;$E244),Anciens!$A$3:$G$334,6,FALSE))=TRUE,"",IF(VLOOKUP(CONCATENATE($D244&amp;$E244),Anciens!$A$3:$G$334,6,FALSE)=0,"",VLOOKUP(CONCATENATE($D244&amp;$E244),Anciens!$A$3:$G$334,6,FALSE)))</f>
        <v/>
      </c>
      <c r="AJ244" s="142" t="str">
        <f>IF(ISNA(VLOOKUP(CONCATENATE($D244&amp;$E244),Anciens!$A$3:$G$334,7,FALSE))=TRUE,"",IF(VLOOKUP(CONCATENATE($D244&amp;$E244),Anciens!$A$3:$G$334,7,FALSE)=0,"",VLOOKUP(CONCATENATE($D244&amp;$E244),Anciens!$A$3:$G$334,7,FALSE)))</f>
        <v/>
      </c>
    </row>
    <row r="245" spans="1:36" ht="15" customHeight="1" x14ac:dyDescent="0.2">
      <c r="A245" s="12"/>
      <c r="B245" s="13"/>
      <c r="C245" s="14"/>
      <c r="D245" s="15"/>
      <c r="E245" s="16"/>
      <c r="F245" s="17">
        <f>VLOOKUP(CONCATENATE($D245&amp;$E245),Anciens!$A$3:$G$334,4,FALSE)</f>
        <v>0</v>
      </c>
      <c r="G245" s="30">
        <f t="shared" si="13"/>
        <v>0</v>
      </c>
      <c r="H245" s="10" t="s">
        <v>753</v>
      </c>
      <c r="I245" s="31">
        <f>IF(OR(H245="NON",H245=""),G245,IF(H245="Famille",MAX(0,G245-$N$362),IF(H245="Promotion",MAX(0,G245-$N$363),IF(H245="mi-saison",MAX(0,ROUNDDOWN(G245*(1-$N$364),0)),IF(H245="Apogei94",MAX(0,ROUNDDOWN(G245*(1-$N$365),0)))))))</f>
        <v>0</v>
      </c>
      <c r="J245" s="9"/>
      <c r="K245" s="32">
        <f t="shared" si="14"/>
        <v>0</v>
      </c>
      <c r="L245" s="33" t="str">
        <f t="shared" si="15"/>
        <v/>
      </c>
      <c r="M245" s="35"/>
      <c r="N245" s="36"/>
      <c r="O245" s="123"/>
      <c r="P245" s="120"/>
      <c r="Q245" s="37"/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16"/>
        <v/>
      </c>
      <c r="AE245" s="26"/>
      <c r="AF245" s="27"/>
      <c r="AG245" s="28"/>
      <c r="AH245" s="234" t="str">
        <f>IF(ISNA(VLOOKUP(CONCATENATE($D245&amp;$E245),Anciens!$A$3:$G$334,5,FALSE))=TRUE,"",IF(VLOOKUP(CONCATENATE($D245&amp;$E245),Anciens!$A$3:$G$334,5,FALSE)=0,"",VLOOKUP(CONCATENATE($D245&amp;$E245),Anciens!$A$3:$G$334,5,FALSE)))</f>
        <v/>
      </c>
      <c r="AI245" s="142" t="str">
        <f>IF(ISNA(VLOOKUP(CONCATENATE($D245&amp;$E245),Anciens!$A$3:$G$334,6,FALSE))=TRUE,"",IF(VLOOKUP(CONCATENATE($D245&amp;$E245),Anciens!$A$3:$G$334,6,FALSE)=0,"",VLOOKUP(CONCATENATE($D245&amp;$E245),Anciens!$A$3:$G$334,6,FALSE)))</f>
        <v/>
      </c>
      <c r="AJ245" s="142" t="str">
        <f>IF(ISNA(VLOOKUP(CONCATENATE($D245&amp;$E245),Anciens!$A$3:$G$334,7,FALSE))=TRUE,"",IF(VLOOKUP(CONCATENATE($D245&amp;$E245),Anciens!$A$3:$G$334,7,FALSE)=0,"",VLOOKUP(CONCATENATE($D245&amp;$E245),Anciens!$A$3:$G$334,7,FALSE)))</f>
        <v/>
      </c>
    </row>
    <row r="246" spans="1:36" ht="15" customHeight="1" x14ac:dyDescent="0.2">
      <c r="A246" s="12"/>
      <c r="B246" s="13"/>
      <c r="C246" s="14"/>
      <c r="D246" s="15"/>
      <c r="E246" s="16"/>
      <c r="F246" s="17">
        <f>VLOOKUP(CONCATENATE($D246&amp;$E246),Anciens!$A$3:$G$334,4,FALSE)</f>
        <v>0</v>
      </c>
      <c r="G246" s="30">
        <f t="shared" si="13"/>
        <v>0</v>
      </c>
      <c r="H246" s="10" t="s">
        <v>753</v>
      </c>
      <c r="I246" s="31">
        <f>IF(OR(H246="NON",H246=""),G246,IF(H246="Famille",MAX(0,G246-$N$362),IF(H246="Promotion",MAX(0,G246-$N$363),IF(H246="mi-saison",MAX(0,ROUNDDOWN(G246*(1-$N$364),0)),IF(H246="Apogei94",MAX(0,ROUNDDOWN(G246*(1-$N$365),0)))))))</f>
        <v>0</v>
      </c>
      <c r="J246" s="9"/>
      <c r="K246" s="32">
        <f t="shared" si="14"/>
        <v>0</v>
      </c>
      <c r="L246" s="33" t="str">
        <f t="shared" si="15"/>
        <v/>
      </c>
      <c r="M246" s="35"/>
      <c r="N246" s="36"/>
      <c r="O246" s="123"/>
      <c r="P246" s="120"/>
      <c r="Q246" s="37"/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16"/>
        <v/>
      </c>
      <c r="AE246" s="26"/>
      <c r="AF246" s="27"/>
      <c r="AG246" s="28"/>
      <c r="AH246" s="234" t="str">
        <f>IF(ISNA(VLOOKUP(CONCATENATE($D246&amp;$E246),Anciens!$A$3:$G$334,5,FALSE))=TRUE,"",IF(VLOOKUP(CONCATENATE($D246&amp;$E246),Anciens!$A$3:$G$334,5,FALSE)=0,"",VLOOKUP(CONCATENATE($D246&amp;$E246),Anciens!$A$3:$G$334,5,FALSE)))</f>
        <v/>
      </c>
      <c r="AI246" s="142" t="str">
        <f>IF(ISNA(VLOOKUP(CONCATENATE($D246&amp;$E246),Anciens!$A$3:$G$334,6,FALSE))=TRUE,"",IF(VLOOKUP(CONCATENATE($D246&amp;$E246),Anciens!$A$3:$G$334,6,FALSE)=0,"",VLOOKUP(CONCATENATE($D246&amp;$E246),Anciens!$A$3:$G$334,6,FALSE)))</f>
        <v/>
      </c>
      <c r="AJ246" s="142" t="str">
        <f>IF(ISNA(VLOOKUP(CONCATENATE($D246&amp;$E246),Anciens!$A$3:$G$334,7,FALSE))=TRUE,"",IF(VLOOKUP(CONCATENATE($D246&amp;$E246),Anciens!$A$3:$G$334,7,FALSE)=0,"",VLOOKUP(CONCATENATE($D246&amp;$E246),Anciens!$A$3:$G$334,7,FALSE)))</f>
        <v/>
      </c>
    </row>
    <row r="247" spans="1:36" ht="15" customHeight="1" x14ac:dyDescent="0.2">
      <c r="A247" s="12"/>
      <c r="B247" s="13"/>
      <c r="C247" s="14"/>
      <c r="D247" s="15"/>
      <c r="E247" s="16"/>
      <c r="F247" s="17">
        <f>VLOOKUP(CONCATENATE($D247&amp;$E247),Anciens!$A$3:$G$334,4,FALSE)</f>
        <v>0</v>
      </c>
      <c r="G247" s="30">
        <f t="shared" si="13"/>
        <v>0</v>
      </c>
      <c r="H247" s="10" t="s">
        <v>753</v>
      </c>
      <c r="I247" s="31">
        <f>IF(OR(H247="NON",H247=""),G247,IF(H247="Famille",MAX(0,G247-$N$362),IF(H247="Promotion",MAX(0,G247-$N$363),IF(H247="mi-saison",MAX(0,ROUNDDOWN(G247*(1-$N$364),0)),IF(H247="Apogei94",MAX(0,ROUNDDOWN(G247*(1-$N$365),0)))))))</f>
        <v>0</v>
      </c>
      <c r="J247" s="9"/>
      <c r="K247" s="32">
        <f t="shared" si="14"/>
        <v>0</v>
      </c>
      <c r="L247" s="33" t="str">
        <f t="shared" si="15"/>
        <v/>
      </c>
      <c r="M247" s="35"/>
      <c r="N247" s="36"/>
      <c r="O247" s="123"/>
      <c r="P247" s="120"/>
      <c r="Q247" s="37"/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16"/>
        <v/>
      </c>
      <c r="AE247" s="26"/>
      <c r="AF247" s="27"/>
      <c r="AG247" s="28"/>
      <c r="AH247" s="234" t="str">
        <f>IF(ISNA(VLOOKUP(CONCATENATE($D247&amp;$E247),Anciens!$A$3:$G$334,5,FALSE))=TRUE,"",IF(VLOOKUP(CONCATENATE($D247&amp;$E247),Anciens!$A$3:$G$334,5,FALSE)=0,"",VLOOKUP(CONCATENATE($D247&amp;$E247),Anciens!$A$3:$G$334,5,FALSE)))</f>
        <v/>
      </c>
      <c r="AI247" s="142" t="str">
        <f>IF(ISNA(VLOOKUP(CONCATENATE($D247&amp;$E247),Anciens!$A$3:$G$334,6,FALSE))=TRUE,"",IF(VLOOKUP(CONCATENATE($D247&amp;$E247),Anciens!$A$3:$G$334,6,FALSE)=0,"",VLOOKUP(CONCATENATE($D247&amp;$E247),Anciens!$A$3:$G$334,6,FALSE)))</f>
        <v/>
      </c>
      <c r="AJ247" s="142" t="str">
        <f>IF(ISNA(VLOOKUP(CONCATENATE($D247&amp;$E247),Anciens!$A$3:$G$334,7,FALSE))=TRUE,"",IF(VLOOKUP(CONCATENATE($D247&amp;$E247),Anciens!$A$3:$G$334,7,FALSE)=0,"",VLOOKUP(CONCATENATE($D247&amp;$E247),Anciens!$A$3:$G$334,7,FALSE)))</f>
        <v/>
      </c>
    </row>
    <row r="248" spans="1:36" ht="15" customHeight="1" x14ac:dyDescent="0.2">
      <c r="A248" s="12"/>
      <c r="B248" s="13"/>
      <c r="C248" s="14"/>
      <c r="D248" s="15"/>
      <c r="E248" s="16"/>
      <c r="F248" s="17">
        <f>VLOOKUP(CONCATENATE($D248&amp;$E248),Anciens!$A$3:$G$334,4,FALSE)</f>
        <v>0</v>
      </c>
      <c r="G248" s="30">
        <f t="shared" si="13"/>
        <v>0</v>
      </c>
      <c r="H248" s="10" t="s">
        <v>753</v>
      </c>
      <c r="I248" s="31">
        <f>IF(OR(H248="NON",H248=""),G248,IF(H248="Famille",MAX(0,G248-$N$362),IF(H248="Promotion",MAX(0,G248-$N$363),IF(H248="mi-saison",MAX(0,ROUNDDOWN(G248*(1-$N$364),0)),IF(H248="Apogei94",MAX(0,ROUNDDOWN(G248*(1-$N$365),0)))))))</f>
        <v>0</v>
      </c>
      <c r="J248" s="9"/>
      <c r="K248" s="32">
        <f t="shared" si="14"/>
        <v>0</v>
      </c>
      <c r="L248" s="33" t="str">
        <f t="shared" si="15"/>
        <v/>
      </c>
      <c r="M248" s="35"/>
      <c r="N248" s="36"/>
      <c r="O248" s="123"/>
      <c r="P248" s="120"/>
      <c r="Q248" s="37"/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16"/>
        <v/>
      </c>
      <c r="AE248" s="26"/>
      <c r="AF248" s="27"/>
      <c r="AG248" s="28"/>
      <c r="AH248" s="234" t="str">
        <f>IF(ISNA(VLOOKUP(CONCATENATE($D248&amp;$E248),Anciens!$A$3:$G$334,5,FALSE))=TRUE,"",IF(VLOOKUP(CONCATENATE($D248&amp;$E248),Anciens!$A$3:$G$334,5,FALSE)=0,"",VLOOKUP(CONCATENATE($D248&amp;$E248),Anciens!$A$3:$G$334,5,FALSE)))</f>
        <v/>
      </c>
      <c r="AI248" s="142" t="str">
        <f>IF(ISNA(VLOOKUP(CONCATENATE($D248&amp;$E248),Anciens!$A$3:$G$334,6,FALSE))=TRUE,"",IF(VLOOKUP(CONCATENATE($D248&amp;$E248),Anciens!$A$3:$G$334,6,FALSE)=0,"",VLOOKUP(CONCATENATE($D248&amp;$E248),Anciens!$A$3:$G$334,6,FALSE)))</f>
        <v/>
      </c>
      <c r="AJ248" s="142" t="str">
        <f>IF(ISNA(VLOOKUP(CONCATENATE($D248&amp;$E248),Anciens!$A$3:$G$334,7,FALSE))=TRUE,"",IF(VLOOKUP(CONCATENATE($D248&amp;$E248),Anciens!$A$3:$G$334,7,FALSE)=0,"",VLOOKUP(CONCATENATE($D248&amp;$E248),Anciens!$A$3:$G$334,7,FALSE)))</f>
        <v/>
      </c>
    </row>
    <row r="249" spans="1:36" ht="15" customHeight="1" x14ac:dyDescent="0.2">
      <c r="A249" s="12"/>
      <c r="B249" s="13"/>
      <c r="C249" s="14"/>
      <c r="D249" s="15"/>
      <c r="E249" s="16"/>
      <c r="F249" s="17">
        <f>VLOOKUP(CONCATENATE($D249&amp;$E249),Anciens!$A$3:$G$334,4,FALSE)</f>
        <v>0</v>
      </c>
      <c r="G249" s="30">
        <f t="shared" si="13"/>
        <v>0</v>
      </c>
      <c r="H249" s="10" t="s">
        <v>753</v>
      </c>
      <c r="I249" s="31">
        <f>IF(OR(H249="NON",H249=""),G249,IF(H249="Famille",MAX(0,G249-$N$362),IF(H249="Promotion",MAX(0,G249-$N$363),IF(H249="mi-saison",MAX(0,ROUNDDOWN(G249*(1-$N$364),0)),IF(H249="Apogei94",MAX(0,ROUNDDOWN(G249*(1-$N$365),0)))))))</f>
        <v>0</v>
      </c>
      <c r="J249" s="9"/>
      <c r="K249" s="32">
        <f t="shared" si="14"/>
        <v>0</v>
      </c>
      <c r="L249" s="33" t="str">
        <f t="shared" si="15"/>
        <v/>
      </c>
      <c r="M249" s="35"/>
      <c r="N249" s="36"/>
      <c r="O249" s="123"/>
      <c r="P249" s="120"/>
      <c r="Q249" s="37"/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16"/>
        <v/>
      </c>
      <c r="AE249" s="26"/>
      <c r="AF249" s="27"/>
      <c r="AG249" s="28"/>
      <c r="AH249" s="234" t="str">
        <f>IF(ISNA(VLOOKUP(CONCATENATE($D249&amp;$E249),Anciens!$A$3:$G$334,5,FALSE))=TRUE,"",IF(VLOOKUP(CONCATENATE($D249&amp;$E249),Anciens!$A$3:$G$334,5,FALSE)=0,"",VLOOKUP(CONCATENATE($D249&amp;$E249),Anciens!$A$3:$G$334,5,FALSE)))</f>
        <v/>
      </c>
      <c r="AI249" s="142" t="str">
        <f>IF(ISNA(VLOOKUP(CONCATENATE($D249&amp;$E249),Anciens!$A$3:$G$334,6,FALSE))=TRUE,"",IF(VLOOKUP(CONCATENATE($D249&amp;$E249),Anciens!$A$3:$G$334,6,FALSE)=0,"",VLOOKUP(CONCATENATE($D249&amp;$E249),Anciens!$A$3:$G$334,6,FALSE)))</f>
        <v/>
      </c>
      <c r="AJ249" s="142" t="str">
        <f>IF(ISNA(VLOOKUP(CONCATENATE($D249&amp;$E249),Anciens!$A$3:$G$334,7,FALSE))=TRUE,"",IF(VLOOKUP(CONCATENATE($D249&amp;$E249),Anciens!$A$3:$G$334,7,FALSE)=0,"",VLOOKUP(CONCATENATE($D249&amp;$E249),Anciens!$A$3:$G$334,7,FALSE)))</f>
        <v/>
      </c>
    </row>
    <row r="250" spans="1:36" ht="15" customHeight="1" x14ac:dyDescent="0.2">
      <c r="A250" s="12"/>
      <c r="B250" s="13"/>
      <c r="C250" s="14"/>
      <c r="D250" s="15"/>
      <c r="E250" s="16"/>
      <c r="F250" s="17">
        <f>VLOOKUP(CONCATENATE($D250&amp;$E250),Anciens!$A$3:$G$334,4,FALSE)</f>
        <v>0</v>
      </c>
      <c r="G250" s="30">
        <f t="shared" si="13"/>
        <v>0</v>
      </c>
      <c r="H250" s="10" t="s">
        <v>753</v>
      </c>
      <c r="I250" s="31">
        <f>IF(OR(H250="NON",H250=""),G250,IF(H250="Famille",MAX(0,G250-$N$362),IF(H250="Promotion",MAX(0,G250-$N$363),IF(H250="mi-saison",MAX(0,ROUNDDOWN(G250*(1-$N$364),0)),IF(H250="Apogei94",MAX(0,ROUNDDOWN(G250*(1-$N$365),0)))))))</f>
        <v>0</v>
      </c>
      <c r="J250" s="9"/>
      <c r="K250" s="32">
        <f t="shared" si="14"/>
        <v>0</v>
      </c>
      <c r="L250" s="33" t="str">
        <f t="shared" si="15"/>
        <v/>
      </c>
      <c r="M250" s="35"/>
      <c r="N250" s="36"/>
      <c r="O250" s="123"/>
      <c r="P250" s="120"/>
      <c r="Q250" s="37"/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16"/>
        <v/>
      </c>
      <c r="AE250" s="26"/>
      <c r="AF250" s="27"/>
      <c r="AG250" s="28"/>
      <c r="AH250" s="142" t="str">
        <f>IF(ISNA(VLOOKUP(CONCATENATE($D250&amp;$E250),Anciens!$A$3:$G$334,5,FALSE))=TRUE,"",IF(VLOOKUP(CONCATENATE($D250&amp;$E250),Anciens!$A$3:$G$334,5,FALSE)=0,"",VLOOKUP(CONCATENATE($D250&amp;$E250),Anciens!$A$3:$G$334,5,FALSE)))</f>
        <v/>
      </c>
      <c r="AI250" s="142" t="str">
        <f>IF(ISNA(VLOOKUP(CONCATENATE($D250&amp;$E250),Anciens!$A$3:$G$334,6,FALSE))=TRUE,"",IF(VLOOKUP(CONCATENATE($D250&amp;$E250),Anciens!$A$3:$G$334,6,FALSE)=0,"",VLOOKUP(CONCATENATE($D250&amp;$E250),Anciens!$A$3:$G$334,6,FALSE)))</f>
        <v/>
      </c>
      <c r="AJ250" s="142" t="str">
        <f>IF(ISNA(VLOOKUP(CONCATENATE($D250&amp;$E250),Anciens!$A$3:$G$334,7,FALSE))=TRUE,"",IF(VLOOKUP(CONCATENATE($D250&amp;$E250),Anciens!$A$3:$G$334,7,FALSE)=0,"",VLOOKUP(CONCATENATE($D250&amp;$E250),Anciens!$A$3:$G$334,7,FALSE)))</f>
        <v/>
      </c>
    </row>
    <row r="251" spans="1:36" ht="15" customHeight="1" x14ac:dyDescent="0.2">
      <c r="A251" s="12"/>
      <c r="B251" s="13"/>
      <c r="C251" s="14"/>
      <c r="D251" s="15"/>
      <c r="E251" s="16"/>
      <c r="F251" s="17">
        <f>VLOOKUP(CONCATENATE($D251&amp;$E251),Anciens!$A$3:$G$334,4,FALSE)</f>
        <v>0</v>
      </c>
      <c r="G251" s="30">
        <f t="shared" si="13"/>
        <v>0</v>
      </c>
      <c r="H251" s="10" t="s">
        <v>753</v>
      </c>
      <c r="I251" s="31">
        <f>IF(OR(H251="NON",H251=""),G251,IF(H251="Famille",MAX(0,G251-$N$362),IF(H251="Promotion",MAX(0,G251-$N$363),IF(H251="mi-saison",MAX(0,ROUNDDOWN(G251*(1-$N$364),0)),IF(H251="Apogei94",MAX(0,ROUNDDOWN(G251*(1-$N$365),0)))))))</f>
        <v>0</v>
      </c>
      <c r="J251" s="9"/>
      <c r="K251" s="32">
        <f t="shared" si="14"/>
        <v>0</v>
      </c>
      <c r="L251" s="33" t="str">
        <f t="shared" si="15"/>
        <v/>
      </c>
      <c r="M251" s="35"/>
      <c r="N251" s="36"/>
      <c r="O251" s="123"/>
      <c r="P251" s="120"/>
      <c r="Q251" s="37"/>
      <c r="R251" s="153"/>
      <c r="S251" s="154"/>
      <c r="T251" s="155"/>
      <c r="U251" s="156"/>
      <c r="V251" s="157"/>
      <c r="W251" s="183"/>
      <c r="X251" s="184"/>
      <c r="Y251" s="185"/>
      <c r="Z251" s="186"/>
      <c r="AA251" s="187"/>
      <c r="AB251" s="24"/>
      <c r="AC251" s="25"/>
      <c r="AD251" s="34" t="str">
        <f t="shared" si="16"/>
        <v/>
      </c>
      <c r="AE251" s="26"/>
      <c r="AF251" s="27"/>
      <c r="AG251" s="28"/>
      <c r="AH251" s="142" t="str">
        <f>IF(ISNA(VLOOKUP(CONCATENATE($D251&amp;$E251),Anciens!$A$3:$G$334,5,FALSE))=TRUE,"",IF(VLOOKUP(CONCATENATE($D251&amp;$E251),Anciens!$A$3:$G$334,5,FALSE)=0,"",VLOOKUP(CONCATENATE($D251&amp;$E251),Anciens!$A$3:$G$334,5,FALSE)))</f>
        <v/>
      </c>
      <c r="AI251" s="142" t="str">
        <f>IF(ISNA(VLOOKUP(CONCATENATE($D251&amp;$E251),Anciens!$A$3:$G$334,6,FALSE))=TRUE,"",IF(VLOOKUP(CONCATENATE($D251&amp;$E251),Anciens!$A$3:$G$334,6,FALSE)=0,"",VLOOKUP(CONCATENATE($D251&amp;$E251),Anciens!$A$3:$G$334,6,FALSE)))</f>
        <v/>
      </c>
      <c r="AJ251" s="142" t="str">
        <f>IF(ISNA(VLOOKUP(CONCATENATE($D251&amp;$E251),Anciens!$A$3:$G$334,7,FALSE))=TRUE,"",IF(VLOOKUP(CONCATENATE($D251&amp;$E251),Anciens!$A$3:$G$334,7,FALSE)=0,"",VLOOKUP(CONCATENATE($D251&amp;$E251),Anciens!$A$3:$G$334,7,FALSE)))</f>
        <v/>
      </c>
    </row>
    <row r="252" spans="1:36" ht="15" customHeight="1" x14ac:dyDescent="0.2">
      <c r="A252" s="12"/>
      <c r="B252" s="13"/>
      <c r="C252" s="14"/>
      <c r="D252" s="15"/>
      <c r="E252" s="16"/>
      <c r="F252" s="17">
        <f>VLOOKUP(CONCATENATE($D252&amp;$E252),Anciens!$A$3:$G$334,4,FALSE)</f>
        <v>0</v>
      </c>
      <c r="G252" s="30">
        <f t="shared" si="13"/>
        <v>0</v>
      </c>
      <c r="H252" s="10" t="s">
        <v>753</v>
      </c>
      <c r="I252" s="31">
        <f>IF(OR(H252="NON",H252=""),G252,IF(H252="Famille",MAX(0,G252-$N$362),IF(H252="Promotion",MAX(0,G252-$N$363),IF(H252="mi-saison",MAX(0,ROUNDDOWN(G252*(1-$N$364),0)),IF(H252="Apogei94",MAX(0,ROUNDDOWN(G252*(1-$N$365),0)))))))</f>
        <v>0</v>
      </c>
      <c r="J252" s="9"/>
      <c r="K252" s="32">
        <f t="shared" si="14"/>
        <v>0</v>
      </c>
      <c r="L252" s="33" t="str">
        <f t="shared" si="15"/>
        <v/>
      </c>
      <c r="M252" s="35"/>
      <c r="N252" s="36"/>
      <c r="O252" s="123"/>
      <c r="P252" s="120"/>
      <c r="Q252" s="37"/>
      <c r="R252" s="153"/>
      <c r="S252" s="154"/>
      <c r="T252" s="155"/>
      <c r="U252" s="156"/>
      <c r="V252" s="157"/>
      <c r="W252" s="183"/>
      <c r="X252" s="184"/>
      <c r="Y252" s="185"/>
      <c r="Z252" s="186"/>
      <c r="AA252" s="187"/>
      <c r="AB252" s="24"/>
      <c r="AC252" s="25"/>
      <c r="AD252" s="34" t="str">
        <f t="shared" si="16"/>
        <v/>
      </c>
      <c r="AE252" s="26"/>
      <c r="AF252" s="27"/>
      <c r="AG252" s="28"/>
      <c r="AH252" s="142" t="str">
        <f>IF(ISNA(VLOOKUP(CONCATENATE($D252&amp;$E252),Anciens!$A$3:$G$334,5,FALSE))=TRUE,"",IF(VLOOKUP(CONCATENATE($D252&amp;$E252),Anciens!$A$3:$G$334,5,FALSE)=0,"",VLOOKUP(CONCATENATE($D252&amp;$E252),Anciens!$A$3:$G$334,5,FALSE)))</f>
        <v/>
      </c>
      <c r="AI252" s="142" t="str">
        <f>IF(ISNA(VLOOKUP(CONCATENATE($D252&amp;$E252),Anciens!$A$3:$G$334,6,FALSE))=TRUE,"",IF(VLOOKUP(CONCATENATE($D252&amp;$E252),Anciens!$A$3:$G$334,6,FALSE)=0,"",VLOOKUP(CONCATENATE($D252&amp;$E252),Anciens!$A$3:$G$334,6,FALSE)))</f>
        <v/>
      </c>
      <c r="AJ252" s="142" t="str">
        <f>IF(ISNA(VLOOKUP(CONCATENATE($D252&amp;$E252),Anciens!$A$3:$G$334,7,FALSE))=TRUE,"",IF(VLOOKUP(CONCATENATE($D252&amp;$E252),Anciens!$A$3:$G$334,7,FALSE)=0,"",VLOOKUP(CONCATENATE($D252&amp;$E252),Anciens!$A$3:$G$334,7,FALSE)))</f>
        <v/>
      </c>
    </row>
    <row r="253" spans="1:36" ht="15" customHeight="1" x14ac:dyDescent="0.2">
      <c r="A253" s="12"/>
      <c r="B253" s="13"/>
      <c r="C253" s="14"/>
      <c r="D253" s="15"/>
      <c r="E253" s="16"/>
      <c r="F253" s="17">
        <f>VLOOKUP(CONCATENATE($D253&amp;$E253),Anciens!$A$3:$G$334,4,FALSE)</f>
        <v>0</v>
      </c>
      <c r="G253" s="30">
        <f t="shared" si="13"/>
        <v>0</v>
      </c>
      <c r="H253" s="10" t="s">
        <v>753</v>
      </c>
      <c r="I253" s="31">
        <f>IF(OR(H253="NON",H253=""),G253,IF(H253="Famille",MAX(0,G253-$N$362),IF(H253="Promotion",MAX(0,G253-$N$363),IF(H253="mi-saison",MAX(0,ROUNDDOWN(G253*(1-$N$364),0)),IF(H253="Apogei94",MAX(0,ROUNDDOWN(G253*(1-$N$365),0)))))))</f>
        <v>0</v>
      </c>
      <c r="J253" s="9"/>
      <c r="K253" s="32">
        <f t="shared" si="14"/>
        <v>0</v>
      </c>
      <c r="L253" s="33" t="str">
        <f t="shared" si="15"/>
        <v/>
      </c>
      <c r="M253" s="35"/>
      <c r="N253" s="36"/>
      <c r="O253" s="123"/>
      <c r="P253" s="120"/>
      <c r="Q253" s="37"/>
      <c r="R253" s="153"/>
      <c r="S253" s="154"/>
      <c r="T253" s="155"/>
      <c r="U253" s="156"/>
      <c r="V253" s="157"/>
      <c r="W253" s="183"/>
      <c r="X253" s="184"/>
      <c r="Y253" s="185"/>
      <c r="Z253" s="186"/>
      <c r="AA253" s="187"/>
      <c r="AB253" s="24"/>
      <c r="AC253" s="25"/>
      <c r="AD253" s="34" t="str">
        <f t="shared" si="16"/>
        <v/>
      </c>
      <c r="AE253" s="26"/>
      <c r="AF253" s="27"/>
      <c r="AG253" s="28"/>
      <c r="AH253" s="142" t="str">
        <f>IF(ISNA(VLOOKUP(CONCATENATE($D253&amp;$E253),Anciens!$A$3:$G$334,5,FALSE))=TRUE,"",IF(VLOOKUP(CONCATENATE($D253&amp;$E253),Anciens!$A$3:$G$334,5,FALSE)=0,"",VLOOKUP(CONCATENATE($D253&amp;$E253),Anciens!$A$3:$G$334,5,FALSE)))</f>
        <v/>
      </c>
      <c r="AI253" s="142" t="str">
        <f>IF(ISNA(VLOOKUP(CONCATENATE($D253&amp;$E253),Anciens!$A$3:$G$334,6,FALSE))=TRUE,"",IF(VLOOKUP(CONCATENATE($D253&amp;$E253),Anciens!$A$3:$G$334,6,FALSE)=0,"",VLOOKUP(CONCATENATE($D253&amp;$E253),Anciens!$A$3:$G$334,6,FALSE)))</f>
        <v/>
      </c>
      <c r="AJ253" s="142" t="str">
        <f>IF(ISNA(VLOOKUP(CONCATENATE($D253&amp;$E253),Anciens!$A$3:$G$334,7,FALSE))=TRUE,"",IF(VLOOKUP(CONCATENATE($D253&amp;$E253),Anciens!$A$3:$G$334,7,FALSE)=0,"",VLOOKUP(CONCATENATE($D253&amp;$E253),Anciens!$A$3:$G$334,7,FALSE)))</f>
        <v/>
      </c>
    </row>
    <row r="254" spans="1:36" ht="15" customHeight="1" x14ac:dyDescent="0.2">
      <c r="A254" s="12"/>
      <c r="B254" s="13"/>
      <c r="C254" s="14"/>
      <c r="D254" s="15"/>
      <c r="E254" s="16"/>
      <c r="F254" s="17">
        <f>VLOOKUP(CONCATENATE($D254&amp;$E254),Anciens!$A$3:$G$334,4,FALSE)</f>
        <v>0</v>
      </c>
      <c r="G254" s="30">
        <f t="shared" si="13"/>
        <v>0</v>
      </c>
      <c r="H254" s="10" t="s">
        <v>753</v>
      </c>
      <c r="I254" s="31">
        <f>IF(OR(H254="NON",H254=""),G254,IF(H254="Famille",MAX(0,G254-$N$362),IF(H254="Promotion",MAX(0,G254-$N$363),IF(H254="mi-saison",MAX(0,ROUNDDOWN(G254*(1-$N$364),0)),IF(H254="Apogei94",MAX(0,ROUNDDOWN(G254*(1-$N$365),0)))))))</f>
        <v>0</v>
      </c>
      <c r="J254" s="9"/>
      <c r="K254" s="32">
        <f t="shared" si="14"/>
        <v>0</v>
      </c>
      <c r="L254" s="33" t="str">
        <f t="shared" si="15"/>
        <v/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16"/>
        <v/>
      </c>
      <c r="AE254" s="26"/>
      <c r="AF254" s="27"/>
      <c r="AG254" s="28"/>
      <c r="AH254" s="234" t="str">
        <f>IF(ISNA(VLOOKUP(CONCATENATE($D254&amp;$E254),Anciens!$A$3:$G$334,5,FALSE))=TRUE,"",IF(VLOOKUP(CONCATENATE($D254&amp;$E254),Anciens!$A$3:$G$334,5,FALSE)=0,"",VLOOKUP(CONCATENATE($D254&amp;$E254),Anciens!$A$3:$G$334,5,FALSE)))</f>
        <v/>
      </c>
      <c r="AI254" s="142" t="str">
        <f>IF(ISNA(VLOOKUP(CONCATENATE($D254&amp;$E254),Anciens!$A$3:$G$334,6,FALSE))=TRUE,"",IF(VLOOKUP(CONCATENATE($D254&amp;$E254),Anciens!$A$3:$G$334,6,FALSE)=0,"",VLOOKUP(CONCATENATE($D254&amp;$E254),Anciens!$A$3:$G$334,6,FALSE)))</f>
        <v/>
      </c>
      <c r="AJ254" s="142" t="str">
        <f>IF(ISNA(VLOOKUP(CONCATENATE($D254&amp;$E254),Anciens!$A$3:$G$334,7,FALSE))=TRUE,"",IF(VLOOKUP(CONCATENATE($D254&amp;$E254),Anciens!$A$3:$G$334,7,FALSE)=0,"",VLOOKUP(CONCATENATE($D254&amp;$E254),Anciens!$A$3:$G$334,7,FALSE)))</f>
        <v/>
      </c>
    </row>
    <row r="255" spans="1:36" ht="15" customHeight="1" x14ac:dyDescent="0.2">
      <c r="A255" s="12"/>
      <c r="B255" s="13"/>
      <c r="C255" s="14"/>
      <c r="D255" s="15"/>
      <c r="E255" s="16"/>
      <c r="F255" s="17">
        <f>VLOOKUP(CONCATENATE($D255&amp;$E255),Anciens!$A$3:$G$334,4,FALSE)</f>
        <v>0</v>
      </c>
      <c r="G255" s="30">
        <f t="shared" si="13"/>
        <v>0</v>
      </c>
      <c r="H255" s="10" t="s">
        <v>753</v>
      </c>
      <c r="I255" s="31">
        <f>IF(OR(H255="NON",H255=""),G255,IF(H255="Famille",MAX(0,G255-$N$362),IF(H255="Promotion",MAX(0,G255-$N$363),IF(H255="mi-saison",MAX(0,ROUNDDOWN(G255*(1-$N$364),0)),IF(H255="Apogei94",MAX(0,ROUNDDOWN(G255*(1-$N$365),0)))))))</f>
        <v>0</v>
      </c>
      <c r="J255" s="9"/>
      <c r="K255" s="32">
        <f t="shared" si="14"/>
        <v>0</v>
      </c>
      <c r="L255" s="33" t="str">
        <f t="shared" si="15"/>
        <v/>
      </c>
      <c r="M255" s="35"/>
      <c r="N255" s="36"/>
      <c r="O255" s="123"/>
      <c r="P255" s="120"/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16"/>
        <v/>
      </c>
      <c r="AE255" s="26"/>
      <c r="AF255" s="27"/>
      <c r="AG255" s="28"/>
      <c r="AH255" s="142" t="str">
        <f>IF(ISNA(VLOOKUP(CONCATENATE($D255&amp;$E255),Anciens!$A$3:$G$334,5,FALSE))=TRUE,"",IF(VLOOKUP(CONCATENATE($D255&amp;$E255),Anciens!$A$3:$G$334,5,FALSE)=0,"",VLOOKUP(CONCATENATE($D255&amp;$E255),Anciens!$A$3:$G$334,5,FALSE)))</f>
        <v/>
      </c>
      <c r="AI255" s="142" t="str">
        <f>IF(ISNA(VLOOKUP(CONCATENATE($D255&amp;$E255),Anciens!$A$3:$G$334,6,FALSE))=TRUE,"",IF(VLOOKUP(CONCATENATE($D255&amp;$E255),Anciens!$A$3:$G$334,6,FALSE)=0,"",VLOOKUP(CONCATENATE($D255&amp;$E255),Anciens!$A$3:$G$334,6,FALSE)))</f>
        <v/>
      </c>
      <c r="AJ255" s="142" t="str">
        <f>IF(ISNA(VLOOKUP(CONCATENATE($D255&amp;$E255),Anciens!$A$3:$G$334,7,FALSE))=TRUE,"",IF(VLOOKUP(CONCATENATE($D255&amp;$E255),Anciens!$A$3:$G$334,7,FALSE)=0,"",VLOOKUP(CONCATENATE($D255&amp;$E255),Anciens!$A$3:$G$334,7,FALSE)))</f>
        <v/>
      </c>
    </row>
    <row r="256" spans="1:36" ht="15" customHeight="1" x14ac:dyDescent="0.2">
      <c r="A256" s="12"/>
      <c r="B256" s="13"/>
      <c r="C256" s="14"/>
      <c r="D256" s="15"/>
      <c r="E256" s="16"/>
      <c r="F256" s="17">
        <f>VLOOKUP(CONCATENATE($D256&amp;$E256),Anciens!$A$3:$G$334,4,FALSE)</f>
        <v>0</v>
      </c>
      <c r="G256" s="30">
        <f t="shared" si="13"/>
        <v>0</v>
      </c>
      <c r="H256" s="10" t="s">
        <v>753</v>
      </c>
      <c r="I256" s="31">
        <f>IF(OR(H256="NON",H256=""),G256,IF(H256="Famille",MAX(0,G256-$N$362),IF(H256="Promotion",MAX(0,G256-$N$363),IF(H256="mi-saison",MAX(0,ROUNDDOWN(G256*(1-$N$364),0)),IF(H256="Apogei94",MAX(0,ROUNDDOWN(G256*(1-$N$365),0)))))))</f>
        <v>0</v>
      </c>
      <c r="J256" s="9"/>
      <c r="K256" s="32">
        <f t="shared" si="14"/>
        <v>0</v>
      </c>
      <c r="L256" s="33" t="str">
        <f t="shared" si="15"/>
        <v/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16"/>
        <v/>
      </c>
      <c r="AE256" s="26"/>
      <c r="AF256" s="27"/>
      <c r="AG256" s="28"/>
      <c r="AH256" s="142" t="str">
        <f>IF(ISNA(VLOOKUP(CONCATENATE($D256&amp;$E256),Anciens!$A$3:$G$334,5,FALSE))=TRUE,"",IF(VLOOKUP(CONCATENATE($D256&amp;$E256),Anciens!$A$3:$G$334,5,FALSE)=0,"",VLOOKUP(CONCATENATE($D256&amp;$E256),Anciens!$A$3:$G$334,5,FALSE)))</f>
        <v/>
      </c>
      <c r="AI256" s="142" t="str">
        <f>IF(ISNA(VLOOKUP(CONCATENATE($D256&amp;$E256),Anciens!$A$3:$G$334,6,FALSE))=TRUE,"",IF(VLOOKUP(CONCATENATE($D256&amp;$E256),Anciens!$A$3:$G$334,6,FALSE)=0,"",VLOOKUP(CONCATENATE($D256&amp;$E256),Anciens!$A$3:$G$334,6,FALSE)))</f>
        <v/>
      </c>
      <c r="AJ256" s="142" t="str">
        <f>IF(ISNA(VLOOKUP(CONCATENATE($D256&amp;$E256),Anciens!$A$3:$G$334,7,FALSE))=TRUE,"",IF(VLOOKUP(CONCATENATE($D256&amp;$E256),Anciens!$A$3:$G$334,7,FALSE)=0,"",VLOOKUP(CONCATENATE($D256&amp;$E256),Anciens!$A$3:$G$334,7,FALSE)))</f>
        <v/>
      </c>
    </row>
    <row r="257" spans="1:36" ht="15" customHeight="1" x14ac:dyDescent="0.2">
      <c r="A257" s="12"/>
      <c r="B257" s="13"/>
      <c r="C257" s="14"/>
      <c r="D257" s="15"/>
      <c r="E257" s="16"/>
      <c r="F257" s="17">
        <f>VLOOKUP(CONCATENATE($D257&amp;$E257),Anciens!$A$3:$G$334,4,FALSE)</f>
        <v>0</v>
      </c>
      <c r="G257" s="30">
        <f t="shared" si="13"/>
        <v>0</v>
      </c>
      <c r="H257" s="10" t="s">
        <v>753</v>
      </c>
      <c r="I257" s="31">
        <f>IF(OR(H257="NON",H257=""),G257,IF(H257="Famille",MAX(0,G257-$N$362),IF(H257="Promotion",MAX(0,G257-$N$363),IF(H257="mi-saison",MAX(0,ROUNDDOWN(G257*(1-$N$364),0)),IF(H257="Apogei94",MAX(0,ROUNDDOWN(G257*(1-$N$365),0)))))))</f>
        <v>0</v>
      </c>
      <c r="J257" s="9"/>
      <c r="K257" s="32">
        <f t="shared" si="14"/>
        <v>0</v>
      </c>
      <c r="L257" s="33" t="str">
        <f t="shared" si="15"/>
        <v/>
      </c>
      <c r="M257" s="35"/>
      <c r="N257" s="36"/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16"/>
        <v/>
      </c>
      <c r="AE257" s="26"/>
      <c r="AF257" s="27"/>
      <c r="AG257" s="28"/>
      <c r="AH257" s="142" t="str">
        <f>IF(ISNA(VLOOKUP(CONCATENATE($D257&amp;$E257),Anciens!$A$3:$G$334,5,FALSE))=TRUE,"",IF(VLOOKUP(CONCATENATE($D257&amp;$E257),Anciens!$A$3:$G$334,5,FALSE)=0,"",VLOOKUP(CONCATENATE($D257&amp;$E257),Anciens!$A$3:$G$334,5,FALSE)))</f>
        <v/>
      </c>
      <c r="AI257" s="142" t="str">
        <f>IF(ISNA(VLOOKUP(CONCATENATE($D257&amp;$E257),Anciens!$A$3:$G$334,6,FALSE))=TRUE,"",IF(VLOOKUP(CONCATENATE($D257&amp;$E257),Anciens!$A$3:$G$334,6,FALSE)=0,"",VLOOKUP(CONCATENATE($D257&amp;$E257),Anciens!$A$3:$G$334,6,FALSE)))</f>
        <v/>
      </c>
      <c r="AJ257" s="142" t="str">
        <f>IF(ISNA(VLOOKUP(CONCATENATE($D257&amp;$E257),Anciens!$A$3:$G$334,7,FALSE))=TRUE,"",IF(VLOOKUP(CONCATENATE($D257&amp;$E257),Anciens!$A$3:$G$334,7,FALSE)=0,"",VLOOKUP(CONCATENATE($D257&amp;$E257),Anciens!$A$3:$G$334,7,FALSE)))</f>
        <v/>
      </c>
    </row>
    <row r="258" spans="1:36" ht="15" customHeight="1" x14ac:dyDescent="0.2">
      <c r="A258" s="12"/>
      <c r="B258" s="13"/>
      <c r="C258" s="14"/>
      <c r="D258" s="15"/>
      <c r="E258" s="16"/>
      <c r="F258" s="17">
        <f>VLOOKUP(CONCATENATE($D258&amp;$E258),Anciens!$A$3:$G$334,4,FALSE)</f>
        <v>0</v>
      </c>
      <c r="G258" s="30">
        <f t="shared" si="13"/>
        <v>0</v>
      </c>
      <c r="H258" s="10" t="s">
        <v>753</v>
      </c>
      <c r="I258" s="31">
        <f>IF(OR(H258="NON",H258=""),G258,IF(H258="Famille",MAX(0,G258-$N$362),IF(H258="Promotion",MAX(0,G258-$N$363),IF(H258="mi-saison",MAX(0,ROUNDDOWN(G258*(1-$N$364),0)),IF(H258="Apogei94",MAX(0,ROUNDDOWN(G258*(1-$N$365),0)))))))</f>
        <v>0</v>
      </c>
      <c r="J258" s="9"/>
      <c r="K258" s="32">
        <f t="shared" si="14"/>
        <v>0</v>
      </c>
      <c r="L258" s="33" t="str">
        <f t="shared" si="15"/>
        <v/>
      </c>
      <c r="M258" s="35"/>
      <c r="N258" s="36"/>
      <c r="O258" s="123"/>
      <c r="P258" s="120"/>
      <c r="Q258" s="37"/>
      <c r="R258" s="153"/>
      <c r="S258" s="154"/>
      <c r="T258" s="155"/>
      <c r="U258" s="156"/>
      <c r="V258" s="157"/>
      <c r="W258" s="183"/>
      <c r="X258" s="184"/>
      <c r="Y258" s="185"/>
      <c r="Z258" s="186"/>
      <c r="AA258" s="187"/>
      <c r="AB258" s="24"/>
      <c r="AC258" s="25"/>
      <c r="AD258" s="34" t="str">
        <f t="shared" si="16"/>
        <v/>
      </c>
      <c r="AE258" s="26"/>
      <c r="AF258" s="27"/>
      <c r="AG258" s="28"/>
      <c r="AH258" s="234" t="str">
        <f>IF(ISNA(VLOOKUP(CONCATENATE($D258&amp;$E258),Anciens!$A$3:$G$334,5,FALSE))=TRUE,"",IF(VLOOKUP(CONCATENATE($D258&amp;$E258),Anciens!$A$3:$G$334,5,FALSE)=0,"",VLOOKUP(CONCATENATE($D258&amp;$E258),Anciens!$A$3:$G$334,5,FALSE)))</f>
        <v/>
      </c>
      <c r="AI258" s="142" t="str">
        <f>IF(ISNA(VLOOKUP(CONCATENATE($D258&amp;$E258),Anciens!$A$3:$G$334,6,FALSE))=TRUE,"",IF(VLOOKUP(CONCATENATE($D258&amp;$E258),Anciens!$A$3:$G$334,6,FALSE)=0,"",VLOOKUP(CONCATENATE($D258&amp;$E258),Anciens!$A$3:$G$334,6,FALSE)))</f>
        <v/>
      </c>
      <c r="AJ258" s="142" t="str">
        <f>IF(ISNA(VLOOKUP(CONCATENATE($D258&amp;$E258),Anciens!$A$3:$G$334,7,FALSE))=TRUE,"",IF(VLOOKUP(CONCATENATE($D258&amp;$E258),Anciens!$A$3:$G$334,7,FALSE)=0,"",VLOOKUP(CONCATENATE($D258&amp;$E258),Anciens!$A$3:$G$334,7,FALSE)))</f>
        <v/>
      </c>
    </row>
    <row r="259" spans="1:36" ht="15" customHeight="1" x14ac:dyDescent="0.2">
      <c r="A259" s="12"/>
      <c r="B259" s="13"/>
      <c r="C259" s="14"/>
      <c r="D259" s="15"/>
      <c r="E259" s="16"/>
      <c r="F259" s="17">
        <f>VLOOKUP(CONCATENATE($D259&amp;$E259),Anciens!$A$3:$G$334,4,FALSE)</f>
        <v>0</v>
      </c>
      <c r="G259" s="30">
        <f t="shared" ref="G259:G322" si="17">IF(OR($C259="",$C259="DIR",$C259="ARB"),0,IF($C259="LOI",185,IF($C259="BAB",100,IF($C259="ENS",100,IF($C259="FIT",185,IF($F259&lt;=VALUE("01/01/2006"),230,IF($F259&lt;=VALUE("01/01/2009"),200,IF($F259&lt;=VALUE("01/01/2013"),180,IF($F259&lt;=VALUE("01/01/2015"),170,155)))))))))</f>
        <v>0</v>
      </c>
      <c r="H259" s="10" t="s">
        <v>753</v>
      </c>
      <c r="I259" s="31">
        <f>IF(OR(H259="NON",H259=""),G259,IF(H259="Famille",MAX(0,G259-$N$362),IF(H259="Promotion",MAX(0,G259-$N$363),IF(H259="mi-saison",MAX(0,ROUNDDOWN(G259*(1-$N$364),0)),IF(H259="Apogei94",MAX(0,ROUNDDOWN(G259*(1-$N$365),0)))))))</f>
        <v>0</v>
      </c>
      <c r="J259" s="9"/>
      <c r="K259" s="32">
        <f t="shared" si="14"/>
        <v>0</v>
      </c>
      <c r="L259" s="33" t="str">
        <f t="shared" si="15"/>
        <v/>
      </c>
      <c r="M259" s="35"/>
      <c r="N259" s="36"/>
      <c r="O259" s="123"/>
      <c r="P259" s="120"/>
      <c r="Q259" s="37"/>
      <c r="R259" s="153"/>
      <c r="S259" s="154"/>
      <c r="T259" s="155"/>
      <c r="U259" s="156"/>
      <c r="V259" s="157"/>
      <c r="W259" s="183"/>
      <c r="X259" s="184"/>
      <c r="Y259" s="185"/>
      <c r="Z259" s="186"/>
      <c r="AA259" s="187"/>
      <c r="AB259" s="24"/>
      <c r="AC259" s="25"/>
      <c r="AD259" s="34" t="str">
        <f t="shared" si="16"/>
        <v/>
      </c>
      <c r="AE259" s="26"/>
      <c r="AF259" s="27"/>
      <c r="AG259" s="28"/>
      <c r="AH259" s="234" t="str">
        <f>IF(ISNA(VLOOKUP(CONCATENATE($D259&amp;$E259),Anciens!$A$3:$G$334,5,FALSE))=TRUE,"",IF(VLOOKUP(CONCATENATE($D259&amp;$E259),Anciens!$A$3:$G$334,5,FALSE)=0,"",VLOOKUP(CONCATENATE($D259&amp;$E259),Anciens!$A$3:$G$334,5,FALSE)))</f>
        <v/>
      </c>
      <c r="AI259" s="142" t="str">
        <f>IF(ISNA(VLOOKUP(CONCATENATE($D259&amp;$E259),Anciens!$A$3:$G$334,6,FALSE))=TRUE,"",IF(VLOOKUP(CONCATENATE($D259&amp;$E259),Anciens!$A$3:$G$334,6,FALSE)=0,"",VLOOKUP(CONCATENATE($D259&amp;$E259),Anciens!$A$3:$G$334,6,FALSE)))</f>
        <v/>
      </c>
      <c r="AJ259" s="142" t="str">
        <f>IF(ISNA(VLOOKUP(CONCATENATE($D259&amp;$E259),Anciens!$A$3:$G$334,7,FALSE))=TRUE,"",IF(VLOOKUP(CONCATENATE($D259&amp;$E259),Anciens!$A$3:$G$334,7,FALSE)=0,"",VLOOKUP(CONCATENATE($D259&amp;$E259),Anciens!$A$3:$G$334,7,FALSE)))</f>
        <v/>
      </c>
    </row>
    <row r="260" spans="1:36" ht="15" customHeight="1" x14ac:dyDescent="0.2">
      <c r="A260" s="12"/>
      <c r="B260" s="13"/>
      <c r="C260" s="14"/>
      <c r="D260" s="15"/>
      <c r="E260" s="16"/>
      <c r="F260" s="17">
        <f>VLOOKUP(CONCATENATE($D260&amp;$E260),Anciens!$A$3:$G$334,4,FALSE)</f>
        <v>0</v>
      </c>
      <c r="G260" s="30">
        <f t="shared" si="17"/>
        <v>0</v>
      </c>
      <c r="H260" s="10" t="s">
        <v>753</v>
      </c>
      <c r="I260" s="31">
        <f>IF(OR(H260="NON",H260=""),G260,IF(H260="Famille",MAX(0,G260-$N$362),IF(H260="Promotion",MAX(0,G260-$N$363),IF(H260="mi-saison",MAX(0,ROUNDDOWN(G260*(1-$N$364),0)),IF(H260="Apogei94",MAX(0,ROUNDDOWN(G260*(1-$N$365),0)))))))</f>
        <v>0</v>
      </c>
      <c r="J260" s="9"/>
      <c r="K260" s="32">
        <f t="shared" ref="K260:K323" si="18">SUM(N260,S260,X260)</f>
        <v>0</v>
      </c>
      <c r="L260" s="33" t="str">
        <f t="shared" ref="L260:L323" si="19">IF(D260="","",I260-K260)</f>
        <v/>
      </c>
      <c r="M260" s="35"/>
      <c r="N260" s="36"/>
      <c r="O260" s="123"/>
      <c r="P260" s="120"/>
      <c r="Q260" s="37"/>
      <c r="R260" s="153"/>
      <c r="S260" s="154"/>
      <c r="T260" s="155"/>
      <c r="U260" s="156"/>
      <c r="V260" s="157"/>
      <c r="W260" s="183"/>
      <c r="X260" s="184"/>
      <c r="Y260" s="185"/>
      <c r="Z260" s="186"/>
      <c r="AA260" s="187"/>
      <c r="AB260" s="24"/>
      <c r="AC260" s="25"/>
      <c r="AD260" s="34" t="str">
        <f t="shared" ref="AD260:AD323" si="20">IF(OR(AC260&lt;&gt;"Oui",C260&lt;&gt;"JOU"),"",IF(F260&lt;VALUE("01/01/2006"),154,IF(F260&lt;VALUE("01/01/2010"),79,0)))</f>
        <v/>
      </c>
      <c r="AE260" s="26"/>
      <c r="AF260" s="27"/>
      <c r="AG260" s="28"/>
      <c r="AH260" s="142" t="str">
        <f>IF(ISNA(VLOOKUP(CONCATENATE($D260&amp;$E260),Anciens!$A$3:$G$334,5,FALSE))=TRUE,"",IF(VLOOKUP(CONCATENATE($D260&amp;$E260),Anciens!$A$3:$G$334,5,FALSE)=0,"",VLOOKUP(CONCATENATE($D260&amp;$E260),Anciens!$A$3:$G$334,5,FALSE)))</f>
        <v/>
      </c>
      <c r="AI260" s="142" t="str">
        <f>IF(ISNA(VLOOKUP(CONCATENATE($D260&amp;$E260),Anciens!$A$3:$G$334,6,FALSE))=TRUE,"",IF(VLOOKUP(CONCATENATE($D260&amp;$E260),Anciens!$A$3:$G$334,6,FALSE)=0,"",VLOOKUP(CONCATENATE($D260&amp;$E260),Anciens!$A$3:$G$334,6,FALSE)))</f>
        <v/>
      </c>
      <c r="AJ260" s="142" t="str">
        <f>IF(ISNA(VLOOKUP(CONCATENATE($D260&amp;$E260),Anciens!$A$3:$G$334,7,FALSE))=TRUE,"",IF(VLOOKUP(CONCATENATE($D260&amp;$E260),Anciens!$A$3:$G$334,7,FALSE)=0,"",VLOOKUP(CONCATENATE($D260&amp;$E260),Anciens!$A$3:$G$334,7,FALSE)))</f>
        <v/>
      </c>
    </row>
    <row r="261" spans="1:36" ht="15" customHeight="1" x14ac:dyDescent="0.2">
      <c r="A261" s="12"/>
      <c r="B261" s="13"/>
      <c r="C261" s="14"/>
      <c r="D261" s="15"/>
      <c r="E261" s="16"/>
      <c r="F261" s="17">
        <f>VLOOKUP(CONCATENATE($D261&amp;$E261),Anciens!$A$3:$G$334,4,FALSE)</f>
        <v>0</v>
      </c>
      <c r="G261" s="30">
        <f t="shared" si="17"/>
        <v>0</v>
      </c>
      <c r="H261" s="10" t="s">
        <v>753</v>
      </c>
      <c r="I261" s="31">
        <f>IF(OR(H261="NON",H261=""),G261,IF(H261="Famille",MAX(0,G261-$N$362),IF(H261="Promotion",MAX(0,G261-$N$363),IF(H261="mi-saison",MAX(0,ROUNDDOWN(G261*(1-$N$364),0)),IF(H261="Apogei94",MAX(0,ROUNDDOWN(G261*(1-$N$365),0)))))))</f>
        <v>0</v>
      </c>
      <c r="J261" s="9"/>
      <c r="K261" s="32">
        <f t="shared" si="18"/>
        <v>0</v>
      </c>
      <c r="L261" s="33" t="str">
        <f t="shared" si="19"/>
        <v/>
      </c>
      <c r="M261" s="35"/>
      <c r="N261" s="36"/>
      <c r="O261" s="123"/>
      <c r="P261" s="120"/>
      <c r="Q261" s="37"/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20"/>
        <v/>
      </c>
      <c r="AE261" s="26"/>
      <c r="AF261" s="27"/>
      <c r="AG261" s="28"/>
      <c r="AH261" s="142" t="str">
        <f>IF(ISNA(VLOOKUP(CONCATENATE($D261&amp;$E261),Anciens!$A$3:$G$334,5,FALSE))=TRUE,"",IF(VLOOKUP(CONCATENATE($D261&amp;$E261),Anciens!$A$3:$G$334,5,FALSE)=0,"",VLOOKUP(CONCATENATE($D261&amp;$E261),Anciens!$A$3:$G$334,5,FALSE)))</f>
        <v/>
      </c>
      <c r="AI261" s="142" t="str">
        <f>IF(ISNA(VLOOKUP(CONCATENATE($D261&amp;$E261),Anciens!$A$3:$G$334,6,FALSE))=TRUE,"",IF(VLOOKUP(CONCATENATE($D261&amp;$E261),Anciens!$A$3:$G$334,6,FALSE)=0,"",VLOOKUP(CONCATENATE($D261&amp;$E261),Anciens!$A$3:$G$334,6,FALSE)))</f>
        <v/>
      </c>
      <c r="AJ261" s="142" t="str">
        <f>IF(ISNA(VLOOKUP(CONCATENATE($D261&amp;$E261),Anciens!$A$3:$G$334,7,FALSE))=TRUE,"",IF(VLOOKUP(CONCATENATE($D261&amp;$E261),Anciens!$A$3:$G$334,7,FALSE)=0,"",VLOOKUP(CONCATENATE($D261&amp;$E261),Anciens!$A$3:$G$334,7,FALSE)))</f>
        <v/>
      </c>
    </row>
    <row r="262" spans="1:36" ht="15" customHeight="1" x14ac:dyDescent="0.2">
      <c r="A262" s="12"/>
      <c r="B262" s="13"/>
      <c r="C262" s="14"/>
      <c r="D262" s="15"/>
      <c r="E262" s="16"/>
      <c r="F262" s="17">
        <f>VLOOKUP(CONCATENATE($D262&amp;$E262),Anciens!$A$3:$G$334,4,FALSE)</f>
        <v>0</v>
      </c>
      <c r="G262" s="30">
        <f t="shared" si="17"/>
        <v>0</v>
      </c>
      <c r="H262" s="10" t="s">
        <v>753</v>
      </c>
      <c r="I262" s="31">
        <f>IF(OR(H262="NON",H262=""),G262,IF(H262="Famille",MAX(0,G262-$N$362),IF(H262="Promotion",MAX(0,G262-$N$363),IF(H262="mi-saison",MAX(0,ROUNDDOWN(G262*(1-$N$364),0)),IF(H262="Apogei94",MAX(0,ROUNDDOWN(G262*(1-$N$365),0)))))))</f>
        <v>0</v>
      </c>
      <c r="J262" s="9"/>
      <c r="K262" s="32">
        <f t="shared" si="18"/>
        <v>0</v>
      </c>
      <c r="L262" s="33" t="str">
        <f t="shared" si="19"/>
        <v/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20"/>
        <v/>
      </c>
      <c r="AE262" s="26"/>
      <c r="AF262" s="27"/>
      <c r="AG262" s="28"/>
      <c r="AH262" s="234" t="str">
        <f>IF(ISNA(VLOOKUP(CONCATENATE($D262&amp;$E262),Anciens!$A$3:$G$334,5,FALSE))=TRUE,"",IF(VLOOKUP(CONCATENATE($D262&amp;$E262),Anciens!$A$3:$G$334,5,FALSE)=0,"",VLOOKUP(CONCATENATE($D262&amp;$E262),Anciens!$A$3:$G$334,5,FALSE)))</f>
        <v/>
      </c>
      <c r="AI262" s="142" t="str">
        <f>IF(ISNA(VLOOKUP(CONCATENATE($D262&amp;$E262),Anciens!$A$3:$G$334,6,FALSE))=TRUE,"",IF(VLOOKUP(CONCATENATE($D262&amp;$E262),Anciens!$A$3:$G$334,6,FALSE)=0,"",VLOOKUP(CONCATENATE($D262&amp;$E262),Anciens!$A$3:$G$334,6,FALSE)))</f>
        <v/>
      </c>
      <c r="AJ262" s="142" t="str">
        <f>IF(ISNA(VLOOKUP(CONCATENATE($D262&amp;$E262),Anciens!$A$3:$G$334,7,FALSE))=TRUE,"",IF(VLOOKUP(CONCATENATE($D262&amp;$E262),Anciens!$A$3:$G$334,7,FALSE)=0,"",VLOOKUP(CONCATENATE($D262&amp;$E262),Anciens!$A$3:$G$334,7,FALSE)))</f>
        <v/>
      </c>
    </row>
    <row r="263" spans="1:36" ht="15" customHeight="1" x14ac:dyDescent="0.2">
      <c r="A263" s="12"/>
      <c r="B263" s="13"/>
      <c r="C263" s="14"/>
      <c r="D263" s="15"/>
      <c r="E263" s="16"/>
      <c r="F263" s="17">
        <f>VLOOKUP(CONCATENATE($D263&amp;$E263),Anciens!$A$3:$G$334,4,FALSE)</f>
        <v>0</v>
      </c>
      <c r="G263" s="30">
        <f t="shared" si="17"/>
        <v>0</v>
      </c>
      <c r="H263" s="10" t="s">
        <v>753</v>
      </c>
      <c r="I263" s="31">
        <f>IF(OR(H263="NON",H263=""),G263,IF(H263="Famille",MAX(0,G263-$N$362),IF(H263="Promotion",MAX(0,G263-$N$363),IF(H263="mi-saison",MAX(0,ROUNDDOWN(G263*(1-$N$364),0)),IF(H263="Apogei94",MAX(0,ROUNDDOWN(G263*(1-$N$365),0)))))))</f>
        <v>0</v>
      </c>
      <c r="J263" s="9"/>
      <c r="K263" s="32">
        <f t="shared" si="18"/>
        <v>0</v>
      </c>
      <c r="L263" s="33" t="str">
        <f t="shared" si="19"/>
        <v/>
      </c>
      <c r="M263" s="35"/>
      <c r="N263" s="36"/>
      <c r="O263" s="123"/>
      <c r="P263" s="120"/>
      <c r="Q263" s="37"/>
      <c r="R263" s="153"/>
      <c r="S263" s="154"/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20"/>
        <v/>
      </c>
      <c r="AE263" s="26"/>
      <c r="AF263" s="27"/>
      <c r="AG263" s="28"/>
      <c r="AH263" s="234" t="str">
        <f>IF(ISNA(VLOOKUP(CONCATENATE($D263&amp;$E263),Anciens!$A$3:$G$334,5,FALSE))=TRUE,"",IF(VLOOKUP(CONCATENATE($D263&amp;$E263),Anciens!$A$3:$G$334,5,FALSE)=0,"",VLOOKUP(CONCATENATE($D263&amp;$E263),Anciens!$A$3:$G$334,5,FALSE)))</f>
        <v/>
      </c>
      <c r="AI263" s="142" t="str">
        <f>IF(ISNA(VLOOKUP(CONCATENATE($D263&amp;$E263),Anciens!$A$3:$G$334,6,FALSE))=TRUE,"",IF(VLOOKUP(CONCATENATE($D263&amp;$E263),Anciens!$A$3:$G$334,6,FALSE)=0,"",VLOOKUP(CONCATENATE($D263&amp;$E263),Anciens!$A$3:$G$334,6,FALSE)))</f>
        <v/>
      </c>
      <c r="AJ263" s="142" t="str">
        <f>IF(ISNA(VLOOKUP(CONCATENATE($D263&amp;$E263),Anciens!$A$3:$G$334,7,FALSE))=TRUE,"",IF(VLOOKUP(CONCATENATE($D263&amp;$E263),Anciens!$A$3:$G$334,7,FALSE)=0,"",VLOOKUP(CONCATENATE($D263&amp;$E263),Anciens!$A$3:$G$334,7,FALSE)))</f>
        <v/>
      </c>
    </row>
    <row r="264" spans="1:36" ht="15" customHeight="1" x14ac:dyDescent="0.2">
      <c r="A264" s="12"/>
      <c r="B264" s="13"/>
      <c r="C264" s="14"/>
      <c r="D264" s="15"/>
      <c r="E264" s="16"/>
      <c r="F264" s="17">
        <f>VLOOKUP(CONCATENATE($D264&amp;$E264),Anciens!$A$3:$G$334,4,FALSE)</f>
        <v>0</v>
      </c>
      <c r="G264" s="30">
        <f t="shared" si="17"/>
        <v>0</v>
      </c>
      <c r="H264" s="10" t="s">
        <v>753</v>
      </c>
      <c r="I264" s="31">
        <f>IF(OR(H264="NON",H264=""),G264,IF(H264="Famille",MAX(0,G264-$N$362),IF(H264="Promotion",MAX(0,G264-$N$363),IF(H264="mi-saison",MAX(0,ROUNDDOWN(G264*(1-$N$364),0)),IF(H264="Apogei94",MAX(0,ROUNDDOWN(G264*(1-$N$365),0)))))))</f>
        <v>0</v>
      </c>
      <c r="J264" s="9"/>
      <c r="K264" s="32">
        <f t="shared" si="18"/>
        <v>0</v>
      </c>
      <c r="L264" s="33" t="str">
        <f t="shared" si="19"/>
        <v/>
      </c>
      <c r="M264" s="35"/>
      <c r="N264" s="36"/>
      <c r="O264" s="123"/>
      <c r="P264" s="120"/>
      <c r="Q264" s="37"/>
      <c r="R264" s="153"/>
      <c r="S264" s="154"/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20"/>
        <v/>
      </c>
      <c r="AE264" s="26"/>
      <c r="AF264" s="27"/>
      <c r="AG264" s="28"/>
      <c r="AH264" s="234" t="str">
        <f>IF(ISNA(VLOOKUP(CONCATENATE($D264&amp;$E264),Anciens!$A$3:$G$334,5,FALSE))=TRUE,"",IF(VLOOKUP(CONCATENATE($D264&amp;$E264),Anciens!$A$3:$G$334,5,FALSE)=0,"",VLOOKUP(CONCATENATE($D264&amp;$E264),Anciens!$A$3:$G$334,5,FALSE)))</f>
        <v/>
      </c>
      <c r="AI264" s="142" t="str">
        <f>IF(ISNA(VLOOKUP(CONCATENATE($D264&amp;$E264),Anciens!$A$3:$G$334,6,FALSE))=TRUE,"",IF(VLOOKUP(CONCATENATE($D264&amp;$E264),Anciens!$A$3:$G$334,6,FALSE)=0,"",VLOOKUP(CONCATENATE($D264&amp;$E264),Anciens!$A$3:$G$334,6,FALSE)))</f>
        <v/>
      </c>
      <c r="AJ264" s="142" t="str">
        <f>IF(ISNA(VLOOKUP(CONCATENATE($D264&amp;$E264),Anciens!$A$3:$G$334,7,FALSE))=TRUE,"",IF(VLOOKUP(CONCATENATE($D264&amp;$E264),Anciens!$A$3:$G$334,7,FALSE)=0,"",VLOOKUP(CONCATENATE($D264&amp;$E264),Anciens!$A$3:$G$334,7,FALSE)))</f>
        <v/>
      </c>
    </row>
    <row r="265" spans="1:36" ht="15" customHeight="1" x14ac:dyDescent="0.2">
      <c r="A265" s="12"/>
      <c r="B265" s="13"/>
      <c r="C265" s="14"/>
      <c r="D265" s="15"/>
      <c r="E265" s="16"/>
      <c r="F265" s="17">
        <f>VLOOKUP(CONCATENATE($D265&amp;$E265),Anciens!$A$3:$G$334,4,FALSE)</f>
        <v>0</v>
      </c>
      <c r="G265" s="30">
        <f t="shared" si="17"/>
        <v>0</v>
      </c>
      <c r="H265" s="10" t="s">
        <v>753</v>
      </c>
      <c r="I265" s="31">
        <f>IF(OR(H265="NON",H265=""),G265,IF(H265="Famille",MAX(0,G265-$N$362),IF(H265="Promotion",MAX(0,G265-$N$363),IF(H265="mi-saison",MAX(0,ROUNDDOWN(G265*(1-$N$364),0)),IF(H265="Apogei94",MAX(0,ROUNDDOWN(G265*(1-$N$365),0)))))))</f>
        <v>0</v>
      </c>
      <c r="J265" s="9"/>
      <c r="K265" s="32">
        <f t="shared" si="18"/>
        <v>0</v>
      </c>
      <c r="L265" s="33" t="str">
        <f t="shared" si="19"/>
        <v/>
      </c>
      <c r="M265" s="35"/>
      <c r="N265" s="36"/>
      <c r="O265" s="123"/>
      <c r="P265" s="120"/>
      <c r="Q265" s="37"/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20"/>
        <v/>
      </c>
      <c r="AE265" s="26"/>
      <c r="AF265" s="27"/>
      <c r="AG265" s="28"/>
      <c r="AH265" s="234" t="str">
        <f>IF(ISNA(VLOOKUP(CONCATENATE($D265&amp;$E265),Anciens!$A$3:$G$334,5,FALSE))=TRUE,"",IF(VLOOKUP(CONCATENATE($D265&amp;$E265),Anciens!$A$3:$G$334,5,FALSE)=0,"",VLOOKUP(CONCATENATE($D265&amp;$E265),Anciens!$A$3:$G$334,5,FALSE)))</f>
        <v/>
      </c>
      <c r="AI265" s="142" t="str">
        <f>IF(ISNA(VLOOKUP(CONCATENATE($D265&amp;$E265),Anciens!$A$3:$G$334,6,FALSE))=TRUE,"",IF(VLOOKUP(CONCATENATE($D265&amp;$E265),Anciens!$A$3:$G$334,6,FALSE)=0,"",VLOOKUP(CONCATENATE($D265&amp;$E265),Anciens!$A$3:$G$334,6,FALSE)))</f>
        <v/>
      </c>
      <c r="AJ265" s="142" t="str">
        <f>IF(ISNA(VLOOKUP(CONCATENATE($D265&amp;$E265),Anciens!$A$3:$G$334,7,FALSE))=TRUE,"",IF(VLOOKUP(CONCATENATE($D265&amp;$E265),Anciens!$A$3:$G$334,7,FALSE)=0,"",VLOOKUP(CONCATENATE($D265&amp;$E265),Anciens!$A$3:$G$334,7,FALSE)))</f>
        <v/>
      </c>
    </row>
    <row r="266" spans="1:36" ht="15" customHeight="1" x14ac:dyDescent="0.2">
      <c r="A266" s="12"/>
      <c r="B266" s="13"/>
      <c r="C266" s="14"/>
      <c r="D266" s="15"/>
      <c r="E266" s="16"/>
      <c r="F266" s="17">
        <f>VLOOKUP(CONCATENATE($D266&amp;$E266),Anciens!$A$3:$G$334,4,FALSE)</f>
        <v>0</v>
      </c>
      <c r="G266" s="30">
        <f t="shared" si="17"/>
        <v>0</v>
      </c>
      <c r="H266" s="10" t="s">
        <v>753</v>
      </c>
      <c r="I266" s="31">
        <f>IF(OR(H266="NON",H266=""),G266,IF(H266="Famille",MAX(0,G266-$N$362),IF(H266="Promotion",MAX(0,G266-$N$363),IF(H266="mi-saison",MAX(0,ROUNDDOWN(G266*(1-$N$364),0)),IF(H266="Apogei94",MAX(0,ROUNDDOWN(G266*(1-$N$365),0)))))))</f>
        <v>0</v>
      </c>
      <c r="J266" s="9"/>
      <c r="K266" s="32">
        <f t="shared" si="18"/>
        <v>0</v>
      </c>
      <c r="L266" s="33" t="str">
        <f t="shared" si="19"/>
        <v/>
      </c>
      <c r="M266" s="35"/>
      <c r="N266" s="36"/>
      <c r="O266" s="123"/>
      <c r="P266" s="120"/>
      <c r="Q266" s="37"/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20"/>
        <v/>
      </c>
      <c r="AE266" s="26"/>
      <c r="AF266" s="27"/>
      <c r="AG266" s="28"/>
      <c r="AH266" s="234" t="str">
        <f>IF(ISNA(VLOOKUP(CONCATENATE($D266&amp;$E266),Anciens!$A$3:$G$334,5,FALSE))=TRUE,"",IF(VLOOKUP(CONCATENATE($D266&amp;$E266),Anciens!$A$3:$G$334,5,FALSE)=0,"",VLOOKUP(CONCATENATE($D266&amp;$E266),Anciens!$A$3:$G$334,5,FALSE)))</f>
        <v/>
      </c>
      <c r="AI266" s="142" t="str">
        <f>IF(ISNA(VLOOKUP(CONCATENATE($D266&amp;$E266),Anciens!$A$3:$G$334,6,FALSE))=TRUE,"",IF(VLOOKUP(CONCATENATE($D266&amp;$E266),Anciens!$A$3:$G$334,6,FALSE)=0,"",VLOOKUP(CONCATENATE($D266&amp;$E266),Anciens!$A$3:$G$334,6,FALSE)))</f>
        <v/>
      </c>
      <c r="AJ266" s="142" t="str">
        <f>IF(ISNA(VLOOKUP(CONCATENATE($D266&amp;$E266),Anciens!$A$3:$G$334,7,FALSE))=TRUE,"",IF(VLOOKUP(CONCATENATE($D266&amp;$E266),Anciens!$A$3:$G$334,7,FALSE)=0,"",VLOOKUP(CONCATENATE($D266&amp;$E266),Anciens!$A$3:$G$334,7,FALSE)))</f>
        <v/>
      </c>
    </row>
    <row r="267" spans="1:36" ht="15" customHeight="1" x14ac:dyDescent="0.2">
      <c r="A267" s="12"/>
      <c r="B267" s="13"/>
      <c r="C267" s="14"/>
      <c r="D267" s="15"/>
      <c r="E267" s="16"/>
      <c r="F267" s="17">
        <f>VLOOKUP(CONCATENATE($D267&amp;$E267),Anciens!$A$3:$G$334,4,FALSE)</f>
        <v>0</v>
      </c>
      <c r="G267" s="30">
        <f t="shared" si="17"/>
        <v>0</v>
      </c>
      <c r="H267" s="10" t="s">
        <v>753</v>
      </c>
      <c r="I267" s="31">
        <f>IF(OR(H267="NON",H267=""),G267,IF(H267="Famille",MAX(0,G267-$N$362),IF(H267="Promotion",MAX(0,G267-$N$363),IF(H267="mi-saison",MAX(0,ROUNDDOWN(G267*(1-$N$364),0)),IF(H267="Apogei94",MAX(0,ROUNDDOWN(G267*(1-$N$365),0)))))))</f>
        <v>0</v>
      </c>
      <c r="J267" s="9"/>
      <c r="K267" s="32">
        <f t="shared" si="18"/>
        <v>0</v>
      </c>
      <c r="L267" s="33" t="str">
        <f t="shared" si="19"/>
        <v/>
      </c>
      <c r="M267" s="35"/>
      <c r="N267" s="36"/>
      <c r="O267" s="123"/>
      <c r="P267" s="120"/>
      <c r="Q267" s="37"/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20"/>
        <v/>
      </c>
      <c r="AE267" s="26"/>
      <c r="AF267" s="27"/>
      <c r="AG267" s="28"/>
      <c r="AH267" s="234" t="str">
        <f>IF(ISNA(VLOOKUP(CONCATENATE($D267&amp;$E267),Anciens!$A$3:$G$334,5,FALSE))=TRUE,"",IF(VLOOKUP(CONCATENATE($D267&amp;$E267),Anciens!$A$3:$G$334,5,FALSE)=0,"",VLOOKUP(CONCATENATE($D267&amp;$E267),Anciens!$A$3:$G$334,5,FALSE)))</f>
        <v/>
      </c>
      <c r="AI267" s="142" t="str">
        <f>IF(ISNA(VLOOKUP(CONCATENATE($D267&amp;$E267),Anciens!$A$3:$G$334,6,FALSE))=TRUE,"",IF(VLOOKUP(CONCATENATE($D267&amp;$E267),Anciens!$A$3:$G$334,6,FALSE)=0,"",VLOOKUP(CONCATENATE($D267&amp;$E267),Anciens!$A$3:$G$334,6,FALSE)))</f>
        <v/>
      </c>
      <c r="AJ267" s="142" t="str">
        <f>IF(ISNA(VLOOKUP(CONCATENATE($D267&amp;$E267),Anciens!$A$3:$G$334,7,FALSE))=TRUE,"",IF(VLOOKUP(CONCATENATE($D267&amp;$E267),Anciens!$A$3:$G$334,7,FALSE)=0,"",VLOOKUP(CONCATENATE($D267&amp;$E267),Anciens!$A$3:$G$334,7,FALSE)))</f>
        <v/>
      </c>
    </row>
    <row r="268" spans="1:36" ht="15" customHeight="1" x14ac:dyDescent="0.2">
      <c r="A268" s="12"/>
      <c r="B268" s="13"/>
      <c r="C268" s="14"/>
      <c r="D268" s="15"/>
      <c r="E268" s="16"/>
      <c r="F268" s="17">
        <f>VLOOKUP(CONCATENATE($D268&amp;$E268),Anciens!$A$3:$G$334,4,FALSE)</f>
        <v>0</v>
      </c>
      <c r="G268" s="30">
        <f t="shared" si="17"/>
        <v>0</v>
      </c>
      <c r="H268" s="10" t="s">
        <v>753</v>
      </c>
      <c r="I268" s="31">
        <f>IF(OR(H268="NON",H268=""),G268,IF(H268="Famille",MAX(0,G268-$N$362),IF(H268="Promotion",MAX(0,G268-$N$363),IF(H268="mi-saison",MAX(0,ROUNDDOWN(G268*(1-$N$364),0)),IF(H268="Apogei94",MAX(0,ROUNDDOWN(G268*(1-$N$365),0)))))))</f>
        <v>0</v>
      </c>
      <c r="J268" s="9"/>
      <c r="K268" s="32">
        <f t="shared" si="18"/>
        <v>0</v>
      </c>
      <c r="L268" s="33" t="str">
        <f t="shared" si="19"/>
        <v/>
      </c>
      <c r="M268" s="35"/>
      <c r="N268" s="36"/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20"/>
        <v/>
      </c>
      <c r="AE268" s="26"/>
      <c r="AF268" s="27"/>
      <c r="AG268" s="28"/>
      <c r="AH268" s="234" t="str">
        <f>IF(ISNA(VLOOKUP(CONCATENATE($D268&amp;$E268),Anciens!$A$3:$G$334,5,FALSE))=TRUE,"",IF(VLOOKUP(CONCATENATE($D268&amp;$E268),Anciens!$A$3:$G$334,5,FALSE)=0,"",VLOOKUP(CONCATENATE($D268&amp;$E268),Anciens!$A$3:$G$334,5,FALSE)))</f>
        <v/>
      </c>
      <c r="AI268" s="142" t="str">
        <f>IF(ISNA(VLOOKUP(CONCATENATE($D268&amp;$E268),Anciens!$A$3:$G$334,6,FALSE))=TRUE,"",IF(VLOOKUP(CONCATENATE($D268&amp;$E268),Anciens!$A$3:$G$334,6,FALSE)=0,"",VLOOKUP(CONCATENATE($D268&amp;$E268),Anciens!$A$3:$G$334,6,FALSE)))</f>
        <v/>
      </c>
      <c r="AJ268" s="142" t="str">
        <f>IF(ISNA(VLOOKUP(CONCATENATE($D268&amp;$E268),Anciens!$A$3:$G$334,7,FALSE))=TRUE,"",IF(VLOOKUP(CONCATENATE($D268&amp;$E268),Anciens!$A$3:$G$334,7,FALSE)=0,"",VLOOKUP(CONCATENATE($D268&amp;$E268),Anciens!$A$3:$G$334,7,FALSE)))</f>
        <v/>
      </c>
    </row>
    <row r="269" spans="1:36" ht="15" customHeight="1" x14ac:dyDescent="0.2">
      <c r="A269" s="12"/>
      <c r="B269" s="13"/>
      <c r="C269" s="14"/>
      <c r="D269" s="15"/>
      <c r="E269" s="16"/>
      <c r="F269" s="17">
        <f>VLOOKUP(CONCATENATE($D269&amp;$E269),Anciens!$A$3:$G$334,4,FALSE)</f>
        <v>0</v>
      </c>
      <c r="G269" s="30">
        <f t="shared" si="17"/>
        <v>0</v>
      </c>
      <c r="H269" s="10" t="s">
        <v>753</v>
      </c>
      <c r="I269" s="31">
        <f>IF(OR(H269="NON",H269=""),G269,IF(H269="Famille",MAX(0,G269-$N$362),IF(H269="Promotion",MAX(0,G269-$N$363),IF(H269="mi-saison",MAX(0,ROUNDDOWN(G269*(1-$N$364),0)),IF(H269="Apogei94",MAX(0,ROUNDDOWN(G269*(1-$N$365),0)))))))</f>
        <v>0</v>
      </c>
      <c r="J269" s="9"/>
      <c r="K269" s="32">
        <f t="shared" si="18"/>
        <v>0</v>
      </c>
      <c r="L269" s="33" t="str">
        <f t="shared" si="19"/>
        <v/>
      </c>
      <c r="M269" s="35"/>
      <c r="N269" s="36"/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20"/>
        <v/>
      </c>
      <c r="AE269" s="26"/>
      <c r="AF269" s="27"/>
      <c r="AG269" s="28"/>
      <c r="AH269" s="234" t="str">
        <f>IF(ISNA(VLOOKUP(CONCATENATE($D269&amp;$E269),Anciens!$A$3:$G$334,5,FALSE))=TRUE,"",IF(VLOOKUP(CONCATENATE($D269&amp;$E269),Anciens!$A$3:$G$334,5,FALSE)=0,"",VLOOKUP(CONCATENATE($D269&amp;$E269),Anciens!$A$3:$G$334,5,FALSE)))</f>
        <v/>
      </c>
      <c r="AI269" s="142" t="str">
        <f>IF(ISNA(VLOOKUP(CONCATENATE($D269&amp;$E269),Anciens!$A$3:$G$334,6,FALSE))=TRUE,"",IF(VLOOKUP(CONCATENATE($D269&amp;$E269),Anciens!$A$3:$G$334,6,FALSE)=0,"",VLOOKUP(CONCATENATE($D269&amp;$E269),Anciens!$A$3:$G$334,6,FALSE)))</f>
        <v/>
      </c>
      <c r="AJ269" s="142" t="str">
        <f>IF(ISNA(VLOOKUP(CONCATENATE($D269&amp;$E269),Anciens!$A$3:$G$334,7,FALSE))=TRUE,"",IF(VLOOKUP(CONCATENATE($D269&amp;$E269),Anciens!$A$3:$G$334,7,FALSE)=0,"",VLOOKUP(CONCATENATE($D269&amp;$E269),Anciens!$A$3:$G$334,7,FALSE)))</f>
        <v/>
      </c>
    </row>
    <row r="270" spans="1:36" ht="15" customHeight="1" x14ac:dyDescent="0.2">
      <c r="A270" s="12"/>
      <c r="B270" s="13"/>
      <c r="C270" s="14"/>
      <c r="D270" s="15"/>
      <c r="E270" s="16"/>
      <c r="F270" s="17">
        <f>VLOOKUP(CONCATENATE($D270&amp;$E270),Anciens!$A$3:$G$334,4,FALSE)</f>
        <v>0</v>
      </c>
      <c r="G270" s="30">
        <f t="shared" si="17"/>
        <v>0</v>
      </c>
      <c r="H270" s="10" t="s">
        <v>753</v>
      </c>
      <c r="I270" s="31">
        <f>IF(OR(H270="NON",H270=""),G270,IF(H270="Famille",MAX(0,G270-$N$362),IF(H270="Promotion",MAX(0,G270-$N$363),IF(H270="mi-saison",MAX(0,ROUNDDOWN(G270*(1-$N$364),0)),IF(H270="Apogei94",MAX(0,ROUNDDOWN(G270*(1-$N$365),0)))))))</f>
        <v>0</v>
      </c>
      <c r="J270" s="9"/>
      <c r="K270" s="32">
        <f t="shared" si="18"/>
        <v>0</v>
      </c>
      <c r="L270" s="33" t="str">
        <f t="shared" si="19"/>
        <v/>
      </c>
      <c r="M270" s="35"/>
      <c r="N270" s="36"/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20"/>
        <v/>
      </c>
      <c r="AE270" s="26"/>
      <c r="AF270" s="27"/>
      <c r="AG270" s="28"/>
      <c r="AH270" s="234" t="str">
        <f>IF(ISNA(VLOOKUP(CONCATENATE($D270&amp;$E270),Anciens!$A$3:$G$334,5,FALSE))=TRUE,"",IF(VLOOKUP(CONCATENATE($D270&amp;$E270),Anciens!$A$3:$G$334,5,FALSE)=0,"",VLOOKUP(CONCATENATE($D270&amp;$E270),Anciens!$A$3:$G$334,5,FALSE)))</f>
        <v/>
      </c>
      <c r="AI270" s="142" t="str">
        <f>IF(ISNA(VLOOKUP(CONCATENATE($D270&amp;$E270),Anciens!$A$3:$G$334,6,FALSE))=TRUE,"",IF(VLOOKUP(CONCATENATE($D270&amp;$E270),Anciens!$A$3:$G$334,6,FALSE)=0,"",VLOOKUP(CONCATENATE($D270&amp;$E270),Anciens!$A$3:$G$334,6,FALSE)))</f>
        <v/>
      </c>
      <c r="AJ270" s="142" t="str">
        <f>IF(ISNA(VLOOKUP(CONCATENATE($D270&amp;$E270),Anciens!$A$3:$G$334,7,FALSE))=TRUE,"",IF(VLOOKUP(CONCATENATE($D270&amp;$E270),Anciens!$A$3:$G$334,7,FALSE)=0,"",VLOOKUP(CONCATENATE($D270&amp;$E270),Anciens!$A$3:$G$334,7,FALSE)))</f>
        <v/>
      </c>
    </row>
    <row r="271" spans="1:36" ht="15" customHeight="1" x14ac:dyDescent="0.2">
      <c r="A271" s="12"/>
      <c r="B271" s="13"/>
      <c r="C271" s="14"/>
      <c r="D271" s="15"/>
      <c r="E271" s="16"/>
      <c r="F271" s="17">
        <f>VLOOKUP(CONCATENATE($D271&amp;$E271),Anciens!$A$3:$G$334,4,FALSE)</f>
        <v>0</v>
      </c>
      <c r="G271" s="30">
        <f t="shared" si="17"/>
        <v>0</v>
      </c>
      <c r="H271" s="10" t="s">
        <v>753</v>
      </c>
      <c r="I271" s="31">
        <f>IF(OR(H271="NON",H271=""),G271,IF(H271="Famille",MAX(0,G271-$N$362),IF(H271="Promotion",MAX(0,G271-$N$363),IF(H271="mi-saison",MAX(0,ROUNDDOWN(G271*(1-$N$364),0)),IF(H271="Apogei94",MAX(0,ROUNDDOWN(G271*(1-$N$365),0)))))))</f>
        <v>0</v>
      </c>
      <c r="J271" s="9"/>
      <c r="K271" s="32">
        <f t="shared" si="18"/>
        <v>0</v>
      </c>
      <c r="L271" s="33" t="str">
        <f t="shared" si="19"/>
        <v/>
      </c>
      <c r="M271" s="35"/>
      <c r="N271" s="36"/>
      <c r="O271" s="123"/>
      <c r="P271" s="120"/>
      <c r="Q271" s="37"/>
      <c r="R271" s="153"/>
      <c r="S271" s="154"/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si="20"/>
        <v/>
      </c>
      <c r="AE271" s="26"/>
      <c r="AF271" s="27"/>
      <c r="AG271" s="28"/>
      <c r="AH271" s="234" t="str">
        <f>IF(ISNA(VLOOKUP(CONCATENATE($D271&amp;$E271),Anciens!$A$3:$G$334,5,FALSE))=TRUE,"",IF(VLOOKUP(CONCATENATE($D271&amp;$E271),Anciens!$A$3:$G$334,5,FALSE)=0,"",VLOOKUP(CONCATENATE($D271&amp;$E271),Anciens!$A$3:$G$334,5,FALSE)))</f>
        <v/>
      </c>
      <c r="AI271" s="142" t="str">
        <f>IF(ISNA(VLOOKUP(CONCATENATE($D271&amp;$E271),Anciens!$A$3:$G$334,6,FALSE))=TRUE,"",IF(VLOOKUP(CONCATENATE($D271&amp;$E271),Anciens!$A$3:$G$334,6,FALSE)=0,"",VLOOKUP(CONCATENATE($D271&amp;$E271),Anciens!$A$3:$G$334,6,FALSE)))</f>
        <v/>
      </c>
      <c r="AJ271" s="142" t="str">
        <f>IF(ISNA(VLOOKUP(CONCATENATE($D271&amp;$E271),Anciens!$A$3:$G$334,7,FALSE))=TRUE,"",IF(VLOOKUP(CONCATENATE($D271&amp;$E271),Anciens!$A$3:$G$334,7,FALSE)=0,"",VLOOKUP(CONCATENATE($D271&amp;$E271),Anciens!$A$3:$G$334,7,FALSE)))</f>
        <v/>
      </c>
    </row>
    <row r="272" spans="1:36" ht="15" customHeight="1" x14ac:dyDescent="0.2">
      <c r="A272" s="12"/>
      <c r="B272" s="13"/>
      <c r="C272" s="14"/>
      <c r="D272" s="15"/>
      <c r="E272" s="16"/>
      <c r="F272" s="17">
        <f>VLOOKUP(CONCATENATE($D272&amp;$E272),Anciens!$A$3:$G$334,4,FALSE)</f>
        <v>0</v>
      </c>
      <c r="G272" s="30">
        <f t="shared" si="17"/>
        <v>0</v>
      </c>
      <c r="H272" s="10" t="s">
        <v>753</v>
      </c>
      <c r="I272" s="31">
        <f>IF(OR(H272="NON",H272=""),G272,IF(H272="Famille",MAX(0,G272-$N$362),IF(H272="Promotion",MAX(0,G272-$N$363),IF(H272="mi-saison",MAX(0,ROUNDDOWN(G272*(1-$N$364),0)),IF(H272="Apogei94",MAX(0,ROUNDDOWN(G272*(1-$N$365),0)))))))</f>
        <v>0</v>
      </c>
      <c r="J272" s="9"/>
      <c r="K272" s="32">
        <f t="shared" si="18"/>
        <v>0</v>
      </c>
      <c r="L272" s="33" t="str">
        <f t="shared" si="19"/>
        <v/>
      </c>
      <c r="M272" s="35"/>
      <c r="N272" s="36"/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20"/>
        <v/>
      </c>
      <c r="AE272" s="26"/>
      <c r="AF272" s="27"/>
      <c r="AG272" s="28"/>
      <c r="AH272" s="234" t="str">
        <f>IF(ISNA(VLOOKUP(CONCATENATE($D272&amp;$E272),Anciens!$A$3:$G$334,5,FALSE))=TRUE,"",IF(VLOOKUP(CONCATENATE($D272&amp;$E272),Anciens!$A$3:$G$334,5,FALSE)=0,"",VLOOKUP(CONCATENATE($D272&amp;$E272),Anciens!$A$3:$G$334,5,FALSE)))</f>
        <v/>
      </c>
      <c r="AI272" s="142" t="str">
        <f>IF(ISNA(VLOOKUP(CONCATENATE($D272&amp;$E272),Anciens!$A$3:$G$334,6,FALSE))=TRUE,"",IF(VLOOKUP(CONCATENATE($D272&amp;$E272),Anciens!$A$3:$G$334,6,FALSE)=0,"",VLOOKUP(CONCATENATE($D272&amp;$E272),Anciens!$A$3:$G$334,6,FALSE)))</f>
        <v/>
      </c>
      <c r="AJ272" s="142" t="str">
        <f>IF(ISNA(VLOOKUP(CONCATENATE($D272&amp;$E272),Anciens!$A$3:$G$334,7,FALSE))=TRUE,"",IF(VLOOKUP(CONCATENATE($D272&amp;$E272),Anciens!$A$3:$G$334,7,FALSE)=0,"",VLOOKUP(CONCATENATE($D272&amp;$E272),Anciens!$A$3:$G$334,7,FALSE)))</f>
        <v/>
      </c>
    </row>
    <row r="273" spans="1:36" ht="15" customHeight="1" x14ac:dyDescent="0.2">
      <c r="A273" s="12"/>
      <c r="B273" s="13"/>
      <c r="C273" s="14"/>
      <c r="D273" s="15"/>
      <c r="E273" s="16"/>
      <c r="F273" s="17">
        <f>VLOOKUP(CONCATENATE($D273&amp;$E273),Anciens!$A$3:$G$334,4,FALSE)</f>
        <v>0</v>
      </c>
      <c r="G273" s="30">
        <f t="shared" si="17"/>
        <v>0</v>
      </c>
      <c r="H273" s="10" t="s">
        <v>753</v>
      </c>
      <c r="I273" s="31">
        <f>IF(OR(H273="NON",H273=""),G273,IF(H273="Famille",MAX(0,G273-$N$362),IF(H273="Promotion",MAX(0,G273-$N$363),IF(H273="mi-saison",MAX(0,ROUNDDOWN(G273*(1-$N$364),0)),IF(H273="Apogei94",MAX(0,ROUNDDOWN(G273*(1-$N$365),0)))))))</f>
        <v>0</v>
      </c>
      <c r="J273" s="9"/>
      <c r="K273" s="32">
        <f t="shared" si="18"/>
        <v>0</v>
      </c>
      <c r="L273" s="33" t="str">
        <f t="shared" si="19"/>
        <v/>
      </c>
      <c r="M273" s="35"/>
      <c r="N273" s="36"/>
      <c r="O273" s="123"/>
      <c r="P273" s="120"/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20"/>
        <v/>
      </c>
      <c r="AE273" s="26"/>
      <c r="AF273" s="27"/>
      <c r="AG273" s="28"/>
      <c r="AH273" s="234" t="str">
        <f>IF(ISNA(VLOOKUP(CONCATENATE($D273&amp;$E273),Anciens!$A$3:$G$334,5,FALSE))=TRUE,"",IF(VLOOKUP(CONCATENATE($D273&amp;$E273),Anciens!$A$3:$G$334,5,FALSE)=0,"",VLOOKUP(CONCATENATE($D273&amp;$E273),Anciens!$A$3:$G$334,5,FALSE)))</f>
        <v/>
      </c>
      <c r="AI273" s="142" t="str">
        <f>IF(ISNA(VLOOKUP(CONCATENATE($D273&amp;$E273),Anciens!$A$3:$G$334,6,FALSE))=TRUE,"",IF(VLOOKUP(CONCATENATE($D273&amp;$E273),Anciens!$A$3:$G$334,6,FALSE)=0,"",VLOOKUP(CONCATENATE($D273&amp;$E273),Anciens!$A$3:$G$334,6,FALSE)))</f>
        <v/>
      </c>
      <c r="AJ273" s="142" t="str">
        <f>IF(ISNA(VLOOKUP(CONCATENATE($D273&amp;$E273),Anciens!$A$3:$G$334,7,FALSE))=TRUE,"",IF(VLOOKUP(CONCATENATE($D273&amp;$E273),Anciens!$A$3:$G$334,7,FALSE)=0,"",VLOOKUP(CONCATENATE($D273&amp;$E273),Anciens!$A$3:$G$334,7,FALSE)))</f>
        <v/>
      </c>
    </row>
    <row r="274" spans="1:36" ht="15" customHeight="1" x14ac:dyDescent="0.2">
      <c r="A274" s="12"/>
      <c r="B274" s="13"/>
      <c r="C274" s="14"/>
      <c r="D274" s="15"/>
      <c r="E274" s="16"/>
      <c r="F274" s="17">
        <f>VLOOKUP(CONCATENATE($D274&amp;$E274),Anciens!$A$3:$G$334,4,FALSE)</f>
        <v>0</v>
      </c>
      <c r="G274" s="30">
        <f t="shared" si="17"/>
        <v>0</v>
      </c>
      <c r="H274" s="10" t="s">
        <v>753</v>
      </c>
      <c r="I274" s="31">
        <f>IF(OR(H274="NON",H274=""),G274,IF(H274="Famille",MAX(0,G274-$N$362),IF(H274="Promotion",MAX(0,G274-$N$363),IF(H274="mi-saison",MAX(0,ROUNDDOWN(G274*(1-$N$364),0)),IF(H274="Apogei94",MAX(0,ROUNDDOWN(G274*(1-$N$365),0)))))))</f>
        <v>0</v>
      </c>
      <c r="J274" s="9"/>
      <c r="K274" s="32">
        <f t="shared" si="18"/>
        <v>0</v>
      </c>
      <c r="L274" s="33" t="str">
        <f t="shared" si="19"/>
        <v/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20"/>
        <v/>
      </c>
      <c r="AE274" s="26"/>
      <c r="AF274" s="27"/>
      <c r="AG274" s="28"/>
      <c r="AH274" s="142" t="str">
        <f>IF(ISNA(VLOOKUP(CONCATENATE($D274&amp;$E274),Anciens!$A$3:$G$334,5,FALSE))=TRUE,"",IF(VLOOKUP(CONCATENATE($D274&amp;$E274),Anciens!$A$3:$G$334,5,FALSE)=0,"",VLOOKUP(CONCATENATE($D274&amp;$E274),Anciens!$A$3:$G$334,5,FALSE)))</f>
        <v/>
      </c>
      <c r="AI274" s="142" t="str">
        <f>IF(ISNA(VLOOKUP(CONCATENATE($D274&amp;$E274),Anciens!$A$3:$G$334,6,FALSE))=TRUE,"",IF(VLOOKUP(CONCATENATE($D274&amp;$E274),Anciens!$A$3:$G$334,6,FALSE)=0,"",VLOOKUP(CONCATENATE($D274&amp;$E274),Anciens!$A$3:$G$334,6,FALSE)))</f>
        <v/>
      </c>
      <c r="AJ274" s="142" t="str">
        <f>IF(ISNA(VLOOKUP(CONCATENATE($D274&amp;$E274),Anciens!$A$3:$G$334,7,FALSE))=TRUE,"",IF(VLOOKUP(CONCATENATE($D274&amp;$E274),Anciens!$A$3:$G$334,7,FALSE)=0,"",VLOOKUP(CONCATENATE($D274&amp;$E274),Anciens!$A$3:$G$334,7,FALSE)))</f>
        <v/>
      </c>
    </row>
    <row r="275" spans="1:36" ht="15" customHeight="1" x14ac:dyDescent="0.2">
      <c r="A275" s="12"/>
      <c r="B275" s="13"/>
      <c r="C275" s="14"/>
      <c r="D275" s="15"/>
      <c r="E275" s="16"/>
      <c r="F275" s="17">
        <f>VLOOKUP(CONCATENATE($D275&amp;$E275),Anciens!$A$3:$G$334,4,FALSE)</f>
        <v>0</v>
      </c>
      <c r="G275" s="30">
        <f t="shared" si="17"/>
        <v>0</v>
      </c>
      <c r="H275" s="10" t="s">
        <v>753</v>
      </c>
      <c r="I275" s="31">
        <f>IF(OR(H275="NON",H275=""),G275,IF(H275="Famille",MAX(0,G275-$N$362),IF(H275="Promotion",MAX(0,G275-$N$363),IF(H275="mi-saison",MAX(0,ROUNDDOWN(G275*(1-$N$364),0)),IF(H275="Apogei94",MAX(0,ROUNDDOWN(G275*(1-$N$365),0)))))))</f>
        <v>0</v>
      </c>
      <c r="J275" s="9"/>
      <c r="K275" s="32">
        <f t="shared" si="18"/>
        <v>0</v>
      </c>
      <c r="L275" s="33" t="str">
        <f t="shared" si="19"/>
        <v/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20"/>
        <v/>
      </c>
      <c r="AE275" s="26"/>
      <c r="AF275" s="27"/>
      <c r="AG275" s="28"/>
      <c r="AH275" s="234" t="str">
        <f>IF(ISNA(VLOOKUP(CONCATENATE($D275&amp;$E275),Anciens!$A$3:$G$334,5,FALSE))=TRUE,"",IF(VLOOKUP(CONCATENATE($D275&amp;$E275),Anciens!$A$3:$G$334,5,FALSE)=0,"",VLOOKUP(CONCATENATE($D275&amp;$E275),Anciens!$A$3:$G$334,5,FALSE)))</f>
        <v/>
      </c>
      <c r="AI275" s="142" t="str">
        <f>IF(ISNA(VLOOKUP(CONCATENATE($D275&amp;$E275),Anciens!$A$3:$G$334,6,FALSE))=TRUE,"",IF(VLOOKUP(CONCATENATE($D275&amp;$E275),Anciens!$A$3:$G$334,6,FALSE)=0,"",VLOOKUP(CONCATENATE($D275&amp;$E275),Anciens!$A$3:$G$334,6,FALSE)))</f>
        <v/>
      </c>
      <c r="AJ275" s="142" t="str">
        <f>IF(ISNA(VLOOKUP(CONCATENATE($D275&amp;$E275),Anciens!$A$3:$G$334,7,FALSE))=TRUE,"",IF(VLOOKUP(CONCATENATE($D275&amp;$E275),Anciens!$A$3:$G$334,7,FALSE)=0,"",VLOOKUP(CONCATENATE($D275&amp;$E275),Anciens!$A$3:$G$334,7,FALSE)))</f>
        <v/>
      </c>
    </row>
    <row r="276" spans="1:36" ht="15" customHeight="1" x14ac:dyDescent="0.2">
      <c r="A276" s="12"/>
      <c r="B276" s="13"/>
      <c r="C276" s="14"/>
      <c r="D276" s="15"/>
      <c r="E276" s="16"/>
      <c r="F276" s="17">
        <f>VLOOKUP(CONCATENATE($D276&amp;$E276),Anciens!$A$3:$G$334,4,FALSE)</f>
        <v>0</v>
      </c>
      <c r="G276" s="30">
        <f t="shared" si="17"/>
        <v>0</v>
      </c>
      <c r="H276" s="10" t="s">
        <v>753</v>
      </c>
      <c r="I276" s="31">
        <f>IF(OR(H276="NON",H276=""),G276,IF(H276="Famille",MAX(0,G276-$N$362),IF(H276="Promotion",MAX(0,G276-$N$363),IF(H276="mi-saison",MAX(0,ROUNDDOWN(G276*(1-$N$364),0)),IF(H276="Apogei94",MAX(0,ROUNDDOWN(G276*(1-$N$365),0)))))))</f>
        <v>0</v>
      </c>
      <c r="J276" s="9"/>
      <c r="K276" s="32">
        <f t="shared" si="18"/>
        <v>0</v>
      </c>
      <c r="L276" s="33" t="str">
        <f t="shared" si="19"/>
        <v/>
      </c>
      <c r="M276" s="35"/>
      <c r="N276" s="36"/>
      <c r="O276" s="123"/>
      <c r="P276" s="120"/>
      <c r="Q276" s="37"/>
      <c r="R276" s="153"/>
      <c r="S276" s="154"/>
      <c r="T276" s="155"/>
      <c r="U276" s="156"/>
      <c r="V276" s="157"/>
      <c r="W276" s="183"/>
      <c r="X276" s="184"/>
      <c r="Y276" s="185"/>
      <c r="Z276" s="186"/>
      <c r="AA276" s="187"/>
      <c r="AB276" s="24"/>
      <c r="AC276" s="25"/>
      <c r="AD276" s="34" t="str">
        <f t="shared" si="20"/>
        <v/>
      </c>
      <c r="AE276" s="26"/>
      <c r="AF276" s="27"/>
      <c r="AG276" s="28"/>
      <c r="AH276" s="234" t="str">
        <f>IF(ISNA(VLOOKUP(CONCATENATE($D276&amp;$E276),Anciens!$A$3:$G$334,5,FALSE))=TRUE,"",IF(VLOOKUP(CONCATENATE($D276&amp;$E276),Anciens!$A$3:$G$334,5,FALSE)=0,"",VLOOKUP(CONCATENATE($D276&amp;$E276),Anciens!$A$3:$G$334,5,FALSE)))</f>
        <v/>
      </c>
      <c r="AI276" s="142" t="str">
        <f>IF(ISNA(VLOOKUP(CONCATENATE($D276&amp;$E276),Anciens!$A$3:$G$334,6,FALSE))=TRUE,"",IF(VLOOKUP(CONCATENATE($D276&amp;$E276),Anciens!$A$3:$G$334,6,FALSE)=0,"",VLOOKUP(CONCATENATE($D276&amp;$E276),Anciens!$A$3:$G$334,6,FALSE)))</f>
        <v/>
      </c>
      <c r="AJ276" s="142" t="str">
        <f>IF(ISNA(VLOOKUP(CONCATENATE($D276&amp;$E276),Anciens!$A$3:$G$334,7,FALSE))=TRUE,"",IF(VLOOKUP(CONCATENATE($D276&amp;$E276),Anciens!$A$3:$G$334,7,FALSE)=0,"",VLOOKUP(CONCATENATE($D276&amp;$E276),Anciens!$A$3:$G$334,7,FALSE)))</f>
        <v/>
      </c>
    </row>
    <row r="277" spans="1:36" ht="15" customHeight="1" x14ac:dyDescent="0.2">
      <c r="A277" s="12"/>
      <c r="B277" s="13"/>
      <c r="C277" s="14"/>
      <c r="D277" s="15"/>
      <c r="E277" s="16"/>
      <c r="F277" s="17">
        <f>VLOOKUP(CONCATENATE($D277&amp;$E277),Anciens!$A$3:$G$334,4,FALSE)</f>
        <v>0</v>
      </c>
      <c r="G277" s="30">
        <f t="shared" si="17"/>
        <v>0</v>
      </c>
      <c r="H277" s="10" t="s">
        <v>753</v>
      </c>
      <c r="I277" s="31">
        <f>IF(OR(H277="NON",H277=""),G277,IF(H277="Famille",MAX(0,G277-$N$362),IF(H277="Promotion",MAX(0,G277-$N$363),IF(H277="mi-saison",MAX(0,ROUNDDOWN(G277*(1-$N$364),0)),IF(H277="Apogei94",MAX(0,ROUNDDOWN(G277*(1-$N$365),0)))))))</f>
        <v>0</v>
      </c>
      <c r="J277" s="9"/>
      <c r="K277" s="32">
        <f t="shared" si="18"/>
        <v>0</v>
      </c>
      <c r="L277" s="33" t="str">
        <f t="shared" si="19"/>
        <v/>
      </c>
      <c r="M277" s="35"/>
      <c r="N277" s="36"/>
      <c r="O277" s="123"/>
      <c r="P277" s="120"/>
      <c r="Q277" s="37"/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20"/>
        <v/>
      </c>
      <c r="AE277" s="26"/>
      <c r="AF277" s="27"/>
      <c r="AG277" s="28"/>
      <c r="AH277" s="234" t="str">
        <f>IF(ISNA(VLOOKUP(CONCATENATE($D277&amp;$E277),Anciens!$A$3:$G$334,5,FALSE))=TRUE,"",IF(VLOOKUP(CONCATENATE($D277&amp;$E277),Anciens!$A$3:$G$334,5,FALSE)=0,"",VLOOKUP(CONCATENATE($D277&amp;$E277),Anciens!$A$3:$G$334,5,FALSE)))</f>
        <v/>
      </c>
      <c r="AI277" s="142" t="str">
        <f>IF(ISNA(VLOOKUP(CONCATENATE($D277&amp;$E277),Anciens!$A$3:$G$334,6,FALSE))=TRUE,"",IF(VLOOKUP(CONCATENATE($D277&amp;$E277),Anciens!$A$3:$G$334,6,FALSE)=0,"",VLOOKUP(CONCATENATE($D277&amp;$E277),Anciens!$A$3:$G$334,6,FALSE)))</f>
        <v/>
      </c>
      <c r="AJ277" s="142" t="str">
        <f>IF(ISNA(VLOOKUP(CONCATENATE($D277&amp;$E277),Anciens!$A$3:$G$334,7,FALSE))=TRUE,"",IF(VLOOKUP(CONCATENATE($D277&amp;$E277),Anciens!$A$3:$G$334,7,FALSE)=0,"",VLOOKUP(CONCATENATE($D277&amp;$E277),Anciens!$A$3:$G$334,7,FALSE)))</f>
        <v/>
      </c>
    </row>
    <row r="278" spans="1:36" ht="15" customHeight="1" x14ac:dyDescent="0.2">
      <c r="A278" s="12"/>
      <c r="B278" s="13"/>
      <c r="C278" s="14"/>
      <c r="D278" s="15"/>
      <c r="E278" s="16"/>
      <c r="F278" s="17">
        <f>VLOOKUP(CONCATENATE($D278&amp;$E278),Anciens!$A$3:$G$334,4,FALSE)</f>
        <v>0</v>
      </c>
      <c r="G278" s="30">
        <f t="shared" si="17"/>
        <v>0</v>
      </c>
      <c r="H278" s="10" t="s">
        <v>753</v>
      </c>
      <c r="I278" s="31">
        <f>IF(OR(H278="NON",H278=""),G278,IF(H278="Famille",MAX(0,G278-$N$362),IF(H278="Promotion",MAX(0,G278-$N$363),IF(H278="mi-saison",MAX(0,ROUNDDOWN(G278*(1-$N$364),0)),IF(H278="Apogei94",MAX(0,ROUNDDOWN(G278*(1-$N$365),0)))))))</f>
        <v>0</v>
      </c>
      <c r="J278" s="9"/>
      <c r="K278" s="32">
        <f t="shared" si="18"/>
        <v>0</v>
      </c>
      <c r="L278" s="33" t="str">
        <f t="shared" si="19"/>
        <v/>
      </c>
      <c r="M278" s="35"/>
      <c r="N278" s="36"/>
      <c r="O278" s="123"/>
      <c r="P278" s="120"/>
      <c r="Q278" s="37"/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20"/>
        <v/>
      </c>
      <c r="AE278" s="26"/>
      <c r="AF278" s="27"/>
      <c r="AG278" s="28"/>
      <c r="AH278" s="234" t="str">
        <f>IF(ISNA(VLOOKUP(CONCATENATE($D278&amp;$E278),Anciens!$A$3:$G$334,5,FALSE))=TRUE,"",IF(VLOOKUP(CONCATENATE($D278&amp;$E278),Anciens!$A$3:$G$334,5,FALSE)=0,"",VLOOKUP(CONCATENATE($D278&amp;$E278),Anciens!$A$3:$G$334,5,FALSE)))</f>
        <v/>
      </c>
      <c r="AI278" s="142" t="str">
        <f>IF(ISNA(VLOOKUP(CONCATENATE($D278&amp;$E278),Anciens!$A$3:$G$334,6,FALSE))=TRUE,"",IF(VLOOKUP(CONCATENATE($D278&amp;$E278),Anciens!$A$3:$G$334,6,FALSE)=0,"",VLOOKUP(CONCATENATE($D278&amp;$E278),Anciens!$A$3:$G$334,6,FALSE)))</f>
        <v/>
      </c>
      <c r="AJ278" s="142" t="str">
        <f>IF(ISNA(VLOOKUP(CONCATENATE($D278&amp;$E278),Anciens!$A$3:$G$334,7,FALSE))=TRUE,"",IF(VLOOKUP(CONCATENATE($D278&amp;$E278),Anciens!$A$3:$G$334,7,FALSE)=0,"",VLOOKUP(CONCATENATE($D278&amp;$E278),Anciens!$A$3:$G$334,7,FALSE)))</f>
        <v/>
      </c>
    </row>
    <row r="279" spans="1:36" ht="15" customHeight="1" x14ac:dyDescent="0.2">
      <c r="A279" s="12"/>
      <c r="B279" s="13"/>
      <c r="C279" s="14"/>
      <c r="D279" s="15"/>
      <c r="E279" s="16"/>
      <c r="F279" s="17">
        <f>VLOOKUP(CONCATENATE($D279&amp;$E279),Anciens!$A$3:$G$334,4,FALSE)</f>
        <v>0</v>
      </c>
      <c r="G279" s="30">
        <f t="shared" si="17"/>
        <v>0</v>
      </c>
      <c r="H279" s="10" t="s">
        <v>753</v>
      </c>
      <c r="I279" s="31">
        <f>IF(OR(H279="NON",H279=""),G279,IF(H279="Famille",MAX(0,G279-$N$362),IF(H279="Promotion",MAX(0,G279-$N$363),IF(H279="mi-saison",MAX(0,ROUNDDOWN(G279*(1-$N$364),0)),IF(H279="Apogei94",MAX(0,ROUNDDOWN(G279*(1-$N$365),0)))))))</f>
        <v>0</v>
      </c>
      <c r="J279" s="9"/>
      <c r="K279" s="32">
        <f t="shared" si="18"/>
        <v>0</v>
      </c>
      <c r="L279" s="33" t="str">
        <f t="shared" si="19"/>
        <v/>
      </c>
      <c r="M279" s="35"/>
      <c r="N279" s="36"/>
      <c r="O279" s="123"/>
      <c r="P279" s="120"/>
      <c r="Q279" s="37"/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20"/>
        <v/>
      </c>
      <c r="AE279" s="26"/>
      <c r="AF279" s="27"/>
      <c r="AG279" s="28"/>
      <c r="AH279" s="234" t="str">
        <f>IF(ISNA(VLOOKUP(CONCATENATE($D279&amp;$E279),Anciens!$A$3:$G$334,5,FALSE))=TRUE,"",IF(VLOOKUP(CONCATENATE($D279&amp;$E279),Anciens!$A$3:$G$334,5,FALSE)=0,"",VLOOKUP(CONCATENATE($D279&amp;$E279),Anciens!$A$3:$G$334,5,FALSE)))</f>
        <v/>
      </c>
      <c r="AI279" s="142" t="str">
        <f>IF(ISNA(VLOOKUP(CONCATENATE($D279&amp;$E279),Anciens!$A$3:$G$334,6,FALSE))=TRUE,"",IF(VLOOKUP(CONCATENATE($D279&amp;$E279),Anciens!$A$3:$G$334,6,FALSE)=0,"",VLOOKUP(CONCATENATE($D279&amp;$E279),Anciens!$A$3:$G$334,6,FALSE)))</f>
        <v/>
      </c>
      <c r="AJ279" s="142" t="str">
        <f>IF(ISNA(VLOOKUP(CONCATENATE($D279&amp;$E279),Anciens!$A$3:$G$334,7,FALSE))=TRUE,"",IF(VLOOKUP(CONCATENATE($D279&amp;$E279),Anciens!$A$3:$G$334,7,FALSE)=0,"",VLOOKUP(CONCATENATE($D279&amp;$E279),Anciens!$A$3:$G$334,7,FALSE)))</f>
        <v/>
      </c>
    </row>
    <row r="280" spans="1:36" ht="15" customHeight="1" x14ac:dyDescent="0.2">
      <c r="A280" s="12"/>
      <c r="B280" s="13"/>
      <c r="C280" s="14"/>
      <c r="D280" s="15"/>
      <c r="E280" s="16"/>
      <c r="F280" s="17">
        <f>VLOOKUP(CONCATENATE($D280&amp;$E280),Anciens!$A$3:$G$334,4,FALSE)</f>
        <v>0</v>
      </c>
      <c r="G280" s="30">
        <f t="shared" si="17"/>
        <v>0</v>
      </c>
      <c r="H280" s="10" t="s">
        <v>753</v>
      </c>
      <c r="I280" s="31">
        <f>IF(OR(H280="NON",H280=""),G280,IF(H280="Famille",MAX(0,G280-$N$362),IF(H280="Promotion",MAX(0,G280-$N$363),IF(H280="mi-saison",MAX(0,ROUNDDOWN(G280*(1-$N$364),0)),IF(H280="Apogei94",MAX(0,ROUNDDOWN(G280*(1-$N$365),0)))))))</f>
        <v>0</v>
      </c>
      <c r="J280" s="9"/>
      <c r="K280" s="32">
        <f t="shared" si="18"/>
        <v>0</v>
      </c>
      <c r="L280" s="33" t="str">
        <f t="shared" si="19"/>
        <v/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20"/>
        <v/>
      </c>
      <c r="AE280" s="26"/>
      <c r="AF280" s="27"/>
      <c r="AG280" s="28"/>
      <c r="AH280" s="142" t="str">
        <f>IF(ISNA(VLOOKUP(CONCATENATE($D280&amp;$E280),Anciens!$A$3:$G$334,5,FALSE))=TRUE,"",IF(VLOOKUP(CONCATENATE($D280&amp;$E280),Anciens!$A$3:$G$334,5,FALSE)=0,"",VLOOKUP(CONCATENATE($D280&amp;$E280),Anciens!$A$3:$G$334,5,FALSE)))</f>
        <v/>
      </c>
      <c r="AI280" s="142" t="str">
        <f>IF(ISNA(VLOOKUP(CONCATENATE($D280&amp;$E280),Anciens!$A$3:$G$334,6,FALSE))=TRUE,"",IF(VLOOKUP(CONCATENATE($D280&amp;$E280),Anciens!$A$3:$G$334,6,FALSE)=0,"",VLOOKUP(CONCATENATE($D280&amp;$E280),Anciens!$A$3:$G$334,6,FALSE)))</f>
        <v/>
      </c>
      <c r="AJ280" s="142" t="str">
        <f>IF(ISNA(VLOOKUP(CONCATENATE($D280&amp;$E280),Anciens!$A$3:$G$334,7,FALSE))=TRUE,"",IF(VLOOKUP(CONCATENATE($D280&amp;$E280),Anciens!$A$3:$G$334,7,FALSE)=0,"",VLOOKUP(CONCATENATE($D280&amp;$E280),Anciens!$A$3:$G$334,7,FALSE)))</f>
        <v/>
      </c>
    </row>
    <row r="281" spans="1:36" ht="15" customHeight="1" x14ac:dyDescent="0.2">
      <c r="A281" s="12"/>
      <c r="B281" s="13"/>
      <c r="C281" s="14"/>
      <c r="D281" s="15"/>
      <c r="E281" s="16"/>
      <c r="F281" s="17">
        <f>VLOOKUP(CONCATENATE($D281&amp;$E281),Anciens!$A$3:$G$334,4,FALSE)</f>
        <v>0</v>
      </c>
      <c r="G281" s="30">
        <f t="shared" si="17"/>
        <v>0</v>
      </c>
      <c r="H281" s="10" t="s">
        <v>753</v>
      </c>
      <c r="I281" s="31">
        <f>IF(OR(H281="NON",H281=""),G281,IF(H281="Famille",MAX(0,G281-$N$362),IF(H281="Promotion",MAX(0,G281-$N$363),IF(H281="mi-saison",MAX(0,ROUNDDOWN(G281*(1-$N$364),0)),IF(H281="Apogei94",MAX(0,ROUNDDOWN(G281*(1-$N$365),0)))))))</f>
        <v>0</v>
      </c>
      <c r="J281" s="9"/>
      <c r="K281" s="32">
        <f t="shared" si="18"/>
        <v>0</v>
      </c>
      <c r="L281" s="33" t="str">
        <f t="shared" si="19"/>
        <v/>
      </c>
      <c r="M281" s="35"/>
      <c r="N281" s="36"/>
      <c r="O281" s="123"/>
      <c r="P281" s="120"/>
      <c r="Q281" s="37"/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20"/>
        <v/>
      </c>
      <c r="AE281" s="26"/>
      <c r="AF281" s="27"/>
      <c r="AG281" s="28"/>
      <c r="AH281" s="234" t="str">
        <f>IF(ISNA(VLOOKUP(CONCATENATE($D281&amp;$E281),Anciens!$A$3:$G$334,5,FALSE))=TRUE,"",IF(VLOOKUP(CONCATENATE($D281&amp;$E281),Anciens!$A$3:$G$334,5,FALSE)=0,"",VLOOKUP(CONCATENATE($D281&amp;$E281),Anciens!$A$3:$G$334,5,FALSE)))</f>
        <v/>
      </c>
      <c r="AI281" s="142" t="str">
        <f>IF(ISNA(VLOOKUP(CONCATENATE($D281&amp;$E281),Anciens!$A$3:$G$334,6,FALSE))=TRUE,"",IF(VLOOKUP(CONCATENATE($D281&amp;$E281),Anciens!$A$3:$G$334,6,FALSE)=0,"",VLOOKUP(CONCATENATE($D281&amp;$E281),Anciens!$A$3:$G$334,6,FALSE)))</f>
        <v/>
      </c>
      <c r="AJ281" s="142" t="str">
        <f>IF(ISNA(VLOOKUP(CONCATENATE($D281&amp;$E281),Anciens!$A$3:$G$334,7,FALSE))=TRUE,"",IF(VLOOKUP(CONCATENATE($D281&amp;$E281),Anciens!$A$3:$G$334,7,FALSE)=0,"",VLOOKUP(CONCATENATE($D281&amp;$E281),Anciens!$A$3:$G$334,7,FALSE)))</f>
        <v/>
      </c>
    </row>
    <row r="282" spans="1:36" ht="15" customHeight="1" x14ac:dyDescent="0.2">
      <c r="A282" s="12"/>
      <c r="B282" s="13"/>
      <c r="C282" s="14"/>
      <c r="D282" s="15"/>
      <c r="E282" s="16"/>
      <c r="F282" s="17">
        <f>VLOOKUP(CONCATENATE($D282&amp;$E282),Anciens!$A$3:$G$334,4,FALSE)</f>
        <v>0</v>
      </c>
      <c r="G282" s="30">
        <f t="shared" si="17"/>
        <v>0</v>
      </c>
      <c r="H282" s="10" t="s">
        <v>753</v>
      </c>
      <c r="I282" s="31">
        <f>IF(OR(H282="NON",H282=""),G282,IF(H282="Famille",MAX(0,G282-$N$362),IF(H282="Promotion",MAX(0,G282-$N$363),IF(H282="mi-saison",MAX(0,ROUNDDOWN(G282*(1-$N$364),0)),IF(H282="Apogei94",MAX(0,ROUNDDOWN(G282*(1-$N$365),0)))))))</f>
        <v>0</v>
      </c>
      <c r="J282" s="9"/>
      <c r="K282" s="32">
        <f t="shared" si="18"/>
        <v>0</v>
      </c>
      <c r="L282" s="33" t="str">
        <f t="shared" si="19"/>
        <v/>
      </c>
      <c r="M282" s="35"/>
      <c r="N282" s="36"/>
      <c r="O282" s="123"/>
      <c r="P282" s="120"/>
      <c r="Q282" s="37"/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20"/>
        <v/>
      </c>
      <c r="AE282" s="26"/>
      <c r="AF282" s="27"/>
      <c r="AG282" s="28"/>
      <c r="AH282" s="142" t="str">
        <f>IF(ISNA(VLOOKUP(CONCATENATE($D282&amp;$E282),Anciens!$A$3:$G$334,5,FALSE))=TRUE,"",IF(VLOOKUP(CONCATENATE($D282&amp;$E282),Anciens!$A$3:$G$334,5,FALSE)=0,"",VLOOKUP(CONCATENATE($D282&amp;$E282),Anciens!$A$3:$G$334,5,FALSE)))</f>
        <v/>
      </c>
      <c r="AI282" s="142" t="str">
        <f>IF(ISNA(VLOOKUP(CONCATENATE($D282&amp;$E282),Anciens!$A$3:$G$334,6,FALSE))=TRUE,"",IF(VLOOKUP(CONCATENATE($D282&amp;$E282),Anciens!$A$3:$G$334,6,FALSE)=0,"",VLOOKUP(CONCATENATE($D282&amp;$E282),Anciens!$A$3:$G$334,6,FALSE)))</f>
        <v/>
      </c>
      <c r="AJ282" s="142" t="str">
        <f>IF(ISNA(VLOOKUP(CONCATENATE($D282&amp;$E282),Anciens!$A$3:$G$334,7,FALSE))=TRUE,"",IF(VLOOKUP(CONCATENATE($D282&amp;$E282),Anciens!$A$3:$G$334,7,FALSE)=0,"",VLOOKUP(CONCATENATE($D282&amp;$E282),Anciens!$A$3:$G$334,7,FALSE)))</f>
        <v/>
      </c>
    </row>
    <row r="283" spans="1:36" ht="15" customHeight="1" x14ac:dyDescent="0.2">
      <c r="A283" s="12"/>
      <c r="B283" s="13"/>
      <c r="C283" s="14"/>
      <c r="D283" s="15"/>
      <c r="E283" s="16"/>
      <c r="F283" s="17">
        <f>VLOOKUP(CONCATENATE($D283&amp;$E283),Anciens!$A$3:$G$334,4,FALSE)</f>
        <v>0</v>
      </c>
      <c r="G283" s="30">
        <f t="shared" si="17"/>
        <v>0</v>
      </c>
      <c r="H283" s="10" t="s">
        <v>753</v>
      </c>
      <c r="I283" s="31">
        <f>IF(OR(H283="NON",H283=""),G283,IF(H283="Famille",MAX(0,G283-$N$362),IF(H283="Promotion",MAX(0,G283-$N$363),IF(H283="mi-saison",MAX(0,ROUNDDOWN(G283*(1-$N$364),0)),IF(H283="Apogei94",MAX(0,ROUNDDOWN(G283*(1-$N$365),0)))))))</f>
        <v>0</v>
      </c>
      <c r="J283" s="9"/>
      <c r="K283" s="32">
        <f t="shared" si="18"/>
        <v>0</v>
      </c>
      <c r="L283" s="33" t="str">
        <f t="shared" si="19"/>
        <v/>
      </c>
      <c r="M283" s="35"/>
      <c r="N283" s="36"/>
      <c r="O283" s="123"/>
      <c r="P283" s="120"/>
      <c r="Q283" s="37"/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20"/>
        <v/>
      </c>
      <c r="AE283" s="26"/>
      <c r="AF283" s="27"/>
      <c r="AG283" s="28"/>
      <c r="AH283" s="142" t="str">
        <f>IF(ISNA(VLOOKUP(CONCATENATE($D283&amp;$E283),Anciens!$A$3:$G$334,5,FALSE))=TRUE,"",IF(VLOOKUP(CONCATENATE($D283&amp;$E283),Anciens!$A$3:$G$334,5,FALSE)=0,"",VLOOKUP(CONCATENATE($D283&amp;$E283),Anciens!$A$3:$G$334,5,FALSE)))</f>
        <v/>
      </c>
      <c r="AI283" s="142" t="str">
        <f>IF(ISNA(VLOOKUP(CONCATENATE($D283&amp;$E283),Anciens!$A$3:$G$334,6,FALSE))=TRUE,"",IF(VLOOKUP(CONCATENATE($D283&amp;$E283),Anciens!$A$3:$G$334,6,FALSE)=0,"",VLOOKUP(CONCATENATE($D283&amp;$E283),Anciens!$A$3:$G$334,6,FALSE)))</f>
        <v/>
      </c>
      <c r="AJ283" s="142" t="str">
        <f>IF(ISNA(VLOOKUP(CONCATENATE($D283&amp;$E283),Anciens!$A$3:$G$334,7,FALSE))=TRUE,"",IF(VLOOKUP(CONCATENATE($D283&amp;$E283),Anciens!$A$3:$G$334,7,FALSE)=0,"",VLOOKUP(CONCATENATE($D283&amp;$E283),Anciens!$A$3:$G$334,7,FALSE)))</f>
        <v/>
      </c>
    </row>
    <row r="284" spans="1:36" ht="15" customHeight="1" x14ac:dyDescent="0.2">
      <c r="A284" s="12"/>
      <c r="B284" s="13"/>
      <c r="C284" s="14"/>
      <c r="D284" s="15"/>
      <c r="E284" s="16"/>
      <c r="F284" s="17">
        <f>VLOOKUP(CONCATENATE($D284&amp;$E284),Anciens!$A$3:$G$334,4,FALSE)</f>
        <v>0</v>
      </c>
      <c r="G284" s="30">
        <f t="shared" si="17"/>
        <v>0</v>
      </c>
      <c r="H284" s="10" t="s">
        <v>753</v>
      </c>
      <c r="I284" s="31">
        <f>IF(OR(H284="NON",H284=""),G284,IF(H284="Famille",MAX(0,G284-$N$362),IF(H284="Promotion",MAX(0,G284-$N$363),IF(H284="mi-saison",MAX(0,ROUNDDOWN(G284*(1-$N$364),0)),IF(H284="Apogei94",MAX(0,ROUNDDOWN(G284*(1-$N$365),0)))))))</f>
        <v>0</v>
      </c>
      <c r="J284" s="9"/>
      <c r="K284" s="32">
        <f t="shared" si="18"/>
        <v>0</v>
      </c>
      <c r="L284" s="33" t="str">
        <f t="shared" si="19"/>
        <v/>
      </c>
      <c r="M284" s="35"/>
      <c r="N284" s="36"/>
      <c r="O284" s="123"/>
      <c r="P284" s="120"/>
      <c r="Q284" s="37"/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20"/>
        <v/>
      </c>
      <c r="AE284" s="26"/>
      <c r="AF284" s="27"/>
      <c r="AG284" s="28"/>
      <c r="AH284" s="234" t="str">
        <f>IF(ISNA(VLOOKUP(CONCATENATE($D284&amp;$E284),Anciens!$A$3:$G$334,5,FALSE))=TRUE,"",IF(VLOOKUP(CONCATENATE($D284&amp;$E284),Anciens!$A$3:$G$334,5,FALSE)=0,"",VLOOKUP(CONCATENATE($D284&amp;$E284),Anciens!$A$3:$G$334,5,FALSE)))</f>
        <v/>
      </c>
      <c r="AI284" s="142" t="str">
        <f>IF(ISNA(VLOOKUP(CONCATENATE($D284&amp;$E284),Anciens!$A$3:$G$334,6,FALSE))=TRUE,"",IF(VLOOKUP(CONCATENATE($D284&amp;$E284),Anciens!$A$3:$G$334,6,FALSE)=0,"",VLOOKUP(CONCATENATE($D284&amp;$E284),Anciens!$A$3:$G$334,6,FALSE)))</f>
        <v/>
      </c>
      <c r="AJ284" s="142" t="str">
        <f>IF(ISNA(VLOOKUP(CONCATENATE($D284&amp;$E284),Anciens!$A$3:$G$334,7,FALSE))=TRUE,"",IF(VLOOKUP(CONCATENATE($D284&amp;$E284),Anciens!$A$3:$G$334,7,FALSE)=0,"",VLOOKUP(CONCATENATE($D284&amp;$E284),Anciens!$A$3:$G$334,7,FALSE)))</f>
        <v/>
      </c>
    </row>
    <row r="285" spans="1:36" ht="15" customHeight="1" x14ac:dyDescent="0.2">
      <c r="A285" s="12"/>
      <c r="B285" s="13"/>
      <c r="C285" s="14"/>
      <c r="D285" s="15"/>
      <c r="E285" s="16"/>
      <c r="F285" s="17">
        <f>VLOOKUP(CONCATENATE($D285&amp;$E285),Anciens!$A$3:$G$334,4,FALSE)</f>
        <v>0</v>
      </c>
      <c r="G285" s="30">
        <f t="shared" si="17"/>
        <v>0</v>
      </c>
      <c r="H285" s="10" t="s">
        <v>753</v>
      </c>
      <c r="I285" s="31">
        <f>IF(OR(H285="NON",H285=""),G285,IF(H285="Famille",MAX(0,G285-$N$362),IF(H285="Promotion",MAX(0,G285-$N$363),IF(H285="mi-saison",MAX(0,ROUNDDOWN(G285*(1-$N$364),0)),IF(H285="Apogei94",MAX(0,ROUNDDOWN(G285*(1-$N$365),0)))))))</f>
        <v>0</v>
      </c>
      <c r="J285" s="9"/>
      <c r="K285" s="32">
        <f t="shared" si="18"/>
        <v>0</v>
      </c>
      <c r="L285" s="33" t="str">
        <f t="shared" si="19"/>
        <v/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20"/>
        <v/>
      </c>
      <c r="AE285" s="26"/>
      <c r="AF285" s="27"/>
      <c r="AG285" s="28"/>
      <c r="AH285" s="234" t="str">
        <f>IF(ISNA(VLOOKUP(CONCATENATE($D285&amp;$E285),Anciens!$A$3:$G$334,5,FALSE))=TRUE,"",IF(VLOOKUP(CONCATENATE($D285&amp;$E285),Anciens!$A$3:$G$334,5,FALSE)=0,"",VLOOKUP(CONCATENATE($D285&amp;$E285),Anciens!$A$3:$G$334,5,FALSE)))</f>
        <v/>
      </c>
      <c r="AI285" s="142" t="str">
        <f>IF(ISNA(VLOOKUP(CONCATENATE($D285&amp;$E285),Anciens!$A$3:$G$334,6,FALSE))=TRUE,"",IF(VLOOKUP(CONCATENATE($D285&amp;$E285),Anciens!$A$3:$G$334,6,FALSE)=0,"",VLOOKUP(CONCATENATE($D285&amp;$E285),Anciens!$A$3:$G$334,6,FALSE)))</f>
        <v/>
      </c>
      <c r="AJ285" s="142" t="str">
        <f>IF(ISNA(VLOOKUP(CONCATENATE($D285&amp;$E285),Anciens!$A$3:$G$334,7,FALSE))=TRUE,"",IF(VLOOKUP(CONCATENATE($D285&amp;$E285),Anciens!$A$3:$G$334,7,FALSE)=0,"",VLOOKUP(CONCATENATE($D285&amp;$E285),Anciens!$A$3:$G$334,7,FALSE)))</f>
        <v/>
      </c>
    </row>
    <row r="286" spans="1:36" ht="15" customHeight="1" x14ac:dyDescent="0.2">
      <c r="A286" s="12"/>
      <c r="B286" s="13"/>
      <c r="C286" s="14"/>
      <c r="D286" s="15"/>
      <c r="E286" s="16"/>
      <c r="F286" s="17">
        <f>VLOOKUP(CONCATENATE($D286&amp;$E286),Anciens!$A$3:$G$334,4,FALSE)</f>
        <v>0</v>
      </c>
      <c r="G286" s="30">
        <f t="shared" si="17"/>
        <v>0</v>
      </c>
      <c r="H286" s="10" t="s">
        <v>753</v>
      </c>
      <c r="I286" s="31">
        <f>IF(OR(H286="NON",H286=""),G286,IF(H286="Famille",MAX(0,G286-$N$362),IF(H286="Promotion",MAX(0,G286-$N$363),IF(H286="mi-saison",MAX(0,ROUNDDOWN(G286*(1-$N$364),0)),IF(H286="Apogei94",MAX(0,ROUNDDOWN(G286*(1-$N$365),0)))))))</f>
        <v>0</v>
      </c>
      <c r="J286" s="9"/>
      <c r="K286" s="32">
        <f t="shared" si="18"/>
        <v>0</v>
      </c>
      <c r="L286" s="33" t="str">
        <f t="shared" si="19"/>
        <v/>
      </c>
      <c r="M286" s="35"/>
      <c r="N286" s="36"/>
      <c r="O286" s="123"/>
      <c r="P286" s="120"/>
      <c r="Q286" s="37"/>
      <c r="R286" s="153"/>
      <c r="S286" s="154"/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20"/>
        <v/>
      </c>
      <c r="AE286" s="26"/>
      <c r="AF286" s="27"/>
      <c r="AG286" s="28"/>
      <c r="AH286" s="234" t="str">
        <f>IF(ISNA(VLOOKUP(CONCATENATE($D286&amp;$E286),Anciens!$A$3:$G$334,5,FALSE))=TRUE,"",IF(VLOOKUP(CONCATENATE($D286&amp;$E286),Anciens!$A$3:$G$334,5,FALSE)=0,"",VLOOKUP(CONCATENATE($D286&amp;$E286),Anciens!$A$3:$G$334,5,FALSE)))</f>
        <v/>
      </c>
      <c r="AI286" s="142" t="str">
        <f>IF(ISNA(VLOOKUP(CONCATENATE($D286&amp;$E286),Anciens!$A$3:$G$334,6,FALSE))=TRUE,"",IF(VLOOKUP(CONCATENATE($D286&amp;$E286),Anciens!$A$3:$G$334,6,FALSE)=0,"",VLOOKUP(CONCATENATE($D286&amp;$E286),Anciens!$A$3:$G$334,6,FALSE)))</f>
        <v/>
      </c>
      <c r="AJ286" s="142" t="str">
        <f>IF(ISNA(VLOOKUP(CONCATENATE($D286&amp;$E286),Anciens!$A$3:$G$334,7,FALSE))=TRUE,"",IF(VLOOKUP(CONCATENATE($D286&amp;$E286),Anciens!$A$3:$G$334,7,FALSE)=0,"",VLOOKUP(CONCATENATE($D286&amp;$E286),Anciens!$A$3:$G$334,7,FALSE)))</f>
        <v/>
      </c>
    </row>
    <row r="287" spans="1:36" ht="15" customHeight="1" x14ac:dyDescent="0.2">
      <c r="A287" s="12"/>
      <c r="B287" s="13"/>
      <c r="C287" s="14"/>
      <c r="D287" s="15"/>
      <c r="E287" s="16"/>
      <c r="F287" s="17">
        <f>VLOOKUP(CONCATENATE($D287&amp;$E287),Anciens!$A$3:$G$334,4,FALSE)</f>
        <v>0</v>
      </c>
      <c r="G287" s="30">
        <f t="shared" si="17"/>
        <v>0</v>
      </c>
      <c r="H287" s="10" t="s">
        <v>753</v>
      </c>
      <c r="I287" s="31">
        <f>IF(OR(H287="NON",H287=""),G287,IF(H287="Famille",MAX(0,G287-$N$362),IF(H287="Promotion",MAX(0,G287-$N$363),IF(H287="mi-saison",MAX(0,ROUNDDOWN(G287*(1-$N$364),0)),IF(H287="Apogei94",MAX(0,ROUNDDOWN(G287*(1-$N$365),0)))))))</f>
        <v>0</v>
      </c>
      <c r="J287" s="9"/>
      <c r="K287" s="32">
        <f t="shared" si="18"/>
        <v>0</v>
      </c>
      <c r="L287" s="33" t="str">
        <f t="shared" si="19"/>
        <v/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20"/>
        <v/>
      </c>
      <c r="AE287" s="26"/>
      <c r="AF287" s="27"/>
      <c r="AG287" s="28"/>
      <c r="AH287" s="234" t="str">
        <f>IF(ISNA(VLOOKUP(CONCATENATE($D287&amp;$E287),Anciens!$A$3:$G$334,5,FALSE))=TRUE,"",IF(VLOOKUP(CONCATENATE($D287&amp;$E287),Anciens!$A$3:$G$334,5,FALSE)=0,"",VLOOKUP(CONCATENATE($D287&amp;$E287),Anciens!$A$3:$G$334,5,FALSE)))</f>
        <v/>
      </c>
      <c r="AI287" s="142" t="str">
        <f>IF(ISNA(VLOOKUP(CONCATENATE($D287&amp;$E287),Anciens!$A$3:$G$334,6,FALSE))=TRUE,"",IF(VLOOKUP(CONCATENATE($D287&amp;$E287),Anciens!$A$3:$G$334,6,FALSE)=0,"",VLOOKUP(CONCATENATE($D287&amp;$E287),Anciens!$A$3:$G$334,6,FALSE)))</f>
        <v/>
      </c>
      <c r="AJ287" s="142" t="str">
        <f>IF(ISNA(VLOOKUP(CONCATENATE($D287&amp;$E287),Anciens!$A$3:$G$334,7,FALSE))=TRUE,"",IF(VLOOKUP(CONCATENATE($D287&amp;$E287),Anciens!$A$3:$G$334,7,FALSE)=0,"",VLOOKUP(CONCATENATE($D287&amp;$E287),Anciens!$A$3:$G$334,7,FALSE)))</f>
        <v/>
      </c>
    </row>
    <row r="288" spans="1:36" ht="15" customHeight="1" x14ac:dyDescent="0.2">
      <c r="A288" s="12"/>
      <c r="B288" s="13"/>
      <c r="C288" s="14"/>
      <c r="D288" s="15"/>
      <c r="E288" s="16"/>
      <c r="F288" s="17">
        <f>VLOOKUP(CONCATENATE($D288&amp;$E288),Anciens!$A$3:$G$334,4,FALSE)</f>
        <v>0</v>
      </c>
      <c r="G288" s="30">
        <f t="shared" si="17"/>
        <v>0</v>
      </c>
      <c r="H288" s="10" t="s">
        <v>753</v>
      </c>
      <c r="I288" s="31">
        <f>IF(OR(H288="NON",H288=""),G288,IF(H288="Famille",MAX(0,G288-$N$362),IF(H288="Promotion",MAX(0,G288-$N$363),IF(H288="mi-saison",MAX(0,ROUNDDOWN(G288*(1-$N$364),0)),IF(H288="Apogei94",MAX(0,ROUNDDOWN(G288*(1-$N$365),0)))))))</f>
        <v>0</v>
      </c>
      <c r="J288" s="9"/>
      <c r="K288" s="32">
        <f t="shared" si="18"/>
        <v>0</v>
      </c>
      <c r="L288" s="33" t="str">
        <f t="shared" si="19"/>
        <v/>
      </c>
      <c r="M288" s="35"/>
      <c r="N288" s="36"/>
      <c r="O288" s="123"/>
      <c r="P288" s="120"/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20"/>
        <v/>
      </c>
      <c r="AE288" s="26"/>
      <c r="AF288" s="27"/>
      <c r="AG288" s="28"/>
      <c r="AH288" s="234" t="str">
        <f>IF(ISNA(VLOOKUP(CONCATENATE($D288&amp;$E288),Anciens!$A$3:$G$334,5,FALSE))=TRUE,"",IF(VLOOKUP(CONCATENATE($D288&amp;$E288),Anciens!$A$3:$G$334,5,FALSE)=0,"",VLOOKUP(CONCATENATE($D288&amp;$E288),Anciens!$A$3:$G$334,5,FALSE)))</f>
        <v/>
      </c>
      <c r="AI288" s="142" t="str">
        <f>IF(ISNA(VLOOKUP(CONCATENATE($D288&amp;$E288),Anciens!$A$3:$G$334,6,FALSE))=TRUE,"",IF(VLOOKUP(CONCATENATE($D288&amp;$E288),Anciens!$A$3:$G$334,6,FALSE)=0,"",VLOOKUP(CONCATENATE($D288&amp;$E288),Anciens!$A$3:$G$334,6,FALSE)))</f>
        <v/>
      </c>
      <c r="AJ288" s="142" t="str">
        <f>IF(ISNA(VLOOKUP(CONCATENATE($D288&amp;$E288),Anciens!$A$3:$G$334,7,FALSE))=TRUE,"",IF(VLOOKUP(CONCATENATE($D288&amp;$E288),Anciens!$A$3:$G$334,7,FALSE)=0,"",VLOOKUP(CONCATENATE($D288&amp;$E288),Anciens!$A$3:$G$334,7,FALSE)))</f>
        <v/>
      </c>
    </row>
    <row r="289" spans="1:36" ht="15" customHeight="1" x14ac:dyDescent="0.2">
      <c r="A289" s="12"/>
      <c r="B289" s="13"/>
      <c r="C289" s="14"/>
      <c r="D289" s="15"/>
      <c r="E289" s="16"/>
      <c r="F289" s="17">
        <f>VLOOKUP(CONCATENATE($D289&amp;$E289),Anciens!$A$3:$G$334,4,FALSE)</f>
        <v>0</v>
      </c>
      <c r="G289" s="30">
        <f t="shared" si="17"/>
        <v>0</v>
      </c>
      <c r="H289" s="10" t="s">
        <v>753</v>
      </c>
      <c r="I289" s="31">
        <f>IF(OR(H289="NON",H289=""),G289,IF(H289="Famille",MAX(0,G289-$N$362),IF(H289="Promotion",MAX(0,G289-$N$363),IF(H289="mi-saison",MAX(0,ROUNDDOWN(G289*(1-$N$364),0)),IF(H289="Apogei94",MAX(0,ROUNDDOWN(G289*(1-$N$365),0)))))))</f>
        <v>0</v>
      </c>
      <c r="J289" s="9"/>
      <c r="K289" s="32">
        <f t="shared" si="18"/>
        <v>0</v>
      </c>
      <c r="L289" s="33" t="str">
        <f t="shared" si="19"/>
        <v/>
      </c>
      <c r="M289" s="35"/>
      <c r="N289" s="36"/>
      <c r="O289" s="123"/>
      <c r="P289" s="120"/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20"/>
        <v/>
      </c>
      <c r="AE289" s="26"/>
      <c r="AF289" s="27"/>
      <c r="AG289" s="28"/>
      <c r="AH289" s="234" t="str">
        <f>IF(ISNA(VLOOKUP(CONCATENATE($D289&amp;$E289),Anciens!$A$3:$G$334,5,FALSE))=TRUE,"",IF(VLOOKUP(CONCATENATE($D289&amp;$E289),Anciens!$A$3:$G$334,5,FALSE)=0,"",VLOOKUP(CONCATENATE($D289&amp;$E289),Anciens!$A$3:$G$334,5,FALSE)))</f>
        <v/>
      </c>
      <c r="AI289" s="142" t="str">
        <f>IF(ISNA(VLOOKUP(CONCATENATE($D289&amp;$E289),Anciens!$A$3:$G$334,6,FALSE))=TRUE,"",IF(VLOOKUP(CONCATENATE($D289&amp;$E289),Anciens!$A$3:$G$334,6,FALSE)=0,"",VLOOKUP(CONCATENATE($D289&amp;$E289),Anciens!$A$3:$G$334,6,FALSE)))</f>
        <v/>
      </c>
      <c r="AJ289" s="142" t="str">
        <f>IF(ISNA(VLOOKUP(CONCATENATE($D289&amp;$E289),Anciens!$A$3:$G$334,7,FALSE))=TRUE,"",IF(VLOOKUP(CONCATENATE($D289&amp;$E289),Anciens!$A$3:$G$334,7,FALSE)=0,"",VLOOKUP(CONCATENATE($D289&amp;$E289),Anciens!$A$3:$G$334,7,FALSE)))</f>
        <v/>
      </c>
    </row>
    <row r="290" spans="1:36" ht="15" customHeight="1" x14ac:dyDescent="0.2">
      <c r="A290" s="12"/>
      <c r="B290" s="13"/>
      <c r="C290" s="14"/>
      <c r="D290" s="15"/>
      <c r="E290" s="16"/>
      <c r="F290" s="17">
        <f>VLOOKUP(CONCATENATE($D290&amp;$E290),Anciens!$A$3:$G$334,4,FALSE)</f>
        <v>0</v>
      </c>
      <c r="G290" s="30">
        <f t="shared" si="17"/>
        <v>0</v>
      </c>
      <c r="H290" s="10" t="s">
        <v>753</v>
      </c>
      <c r="I290" s="31">
        <f>IF(OR(H290="NON",H290=""),G290,IF(H290="Famille",MAX(0,G290-$N$362),IF(H290="Promotion",MAX(0,G290-$N$363),IF(H290="mi-saison",MAX(0,ROUNDDOWN(G290*(1-$N$364),0)),IF(H290="Apogei94",MAX(0,ROUNDDOWN(G290*(1-$N$365),0)))))))</f>
        <v>0</v>
      </c>
      <c r="J290" s="9"/>
      <c r="K290" s="32">
        <f t="shared" si="18"/>
        <v>0</v>
      </c>
      <c r="L290" s="33" t="str">
        <f t="shared" si="19"/>
        <v/>
      </c>
      <c r="M290" s="35"/>
      <c r="N290" s="36"/>
      <c r="O290" s="123"/>
      <c r="P290" s="120"/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20"/>
        <v/>
      </c>
      <c r="AE290" s="26"/>
      <c r="AF290" s="27"/>
      <c r="AG290" s="28"/>
      <c r="AH290" s="234" t="str">
        <f>IF(ISNA(VLOOKUP(CONCATENATE($D290&amp;$E290),Anciens!$A$3:$G$334,5,FALSE))=TRUE,"",IF(VLOOKUP(CONCATENATE($D290&amp;$E290),Anciens!$A$3:$G$334,5,FALSE)=0,"",VLOOKUP(CONCATENATE($D290&amp;$E290),Anciens!$A$3:$G$334,5,FALSE)))</f>
        <v/>
      </c>
      <c r="AI290" s="142" t="str">
        <f>IF(ISNA(VLOOKUP(CONCATENATE($D290&amp;$E290),Anciens!$A$3:$G$334,6,FALSE))=TRUE,"",IF(VLOOKUP(CONCATENATE($D290&amp;$E290),Anciens!$A$3:$G$334,6,FALSE)=0,"",VLOOKUP(CONCATENATE($D290&amp;$E290),Anciens!$A$3:$G$334,6,FALSE)))</f>
        <v/>
      </c>
      <c r="AJ290" s="142" t="str">
        <f>IF(ISNA(VLOOKUP(CONCATENATE($D290&amp;$E290),Anciens!$A$3:$G$334,7,FALSE))=TRUE,"",IF(VLOOKUP(CONCATENATE($D290&amp;$E290),Anciens!$A$3:$G$334,7,FALSE)=0,"",VLOOKUP(CONCATENATE($D290&amp;$E290),Anciens!$A$3:$G$334,7,FALSE)))</f>
        <v/>
      </c>
    </row>
    <row r="291" spans="1:36" ht="15" customHeight="1" x14ac:dyDescent="0.2">
      <c r="A291" s="12"/>
      <c r="B291" s="13"/>
      <c r="C291" s="14"/>
      <c r="D291" s="15"/>
      <c r="E291" s="16"/>
      <c r="F291" s="17">
        <f>VLOOKUP(CONCATENATE($D291&amp;$E291),Anciens!$A$3:$G$334,4,FALSE)</f>
        <v>0</v>
      </c>
      <c r="G291" s="30">
        <f t="shared" si="17"/>
        <v>0</v>
      </c>
      <c r="H291" s="10" t="s">
        <v>753</v>
      </c>
      <c r="I291" s="31">
        <f>IF(OR(H291="NON",H291=""),G291,IF(H291="Famille",MAX(0,G291-$N$362),IF(H291="Promotion",MAX(0,G291-$N$363),IF(H291="mi-saison",MAX(0,ROUNDDOWN(G291*(1-$N$364),0)),IF(H291="Apogei94",MAX(0,ROUNDDOWN(G291*(1-$N$365),0)))))))</f>
        <v>0</v>
      </c>
      <c r="J291" s="9"/>
      <c r="K291" s="32">
        <f t="shared" si="18"/>
        <v>0</v>
      </c>
      <c r="L291" s="33" t="str">
        <f t="shared" si="19"/>
        <v/>
      </c>
      <c r="M291" s="35"/>
      <c r="N291" s="36"/>
      <c r="O291" s="123"/>
      <c r="P291" s="120"/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20"/>
        <v/>
      </c>
      <c r="AE291" s="26"/>
      <c r="AF291" s="27"/>
      <c r="AG291" s="28"/>
      <c r="AH291" s="234" t="str">
        <f>IF(ISNA(VLOOKUP(CONCATENATE($D291&amp;$E291),Anciens!$A$3:$G$334,5,FALSE))=TRUE,"",IF(VLOOKUP(CONCATENATE($D291&amp;$E291),Anciens!$A$3:$G$334,5,FALSE)=0,"",VLOOKUP(CONCATENATE($D291&amp;$E291),Anciens!$A$3:$G$334,5,FALSE)))</f>
        <v/>
      </c>
      <c r="AI291" s="142" t="str">
        <f>IF(ISNA(VLOOKUP(CONCATENATE($D291&amp;$E291),Anciens!$A$3:$G$334,6,FALSE))=TRUE,"",IF(VLOOKUP(CONCATENATE($D291&amp;$E291),Anciens!$A$3:$G$334,6,FALSE)=0,"",VLOOKUP(CONCATENATE($D291&amp;$E291),Anciens!$A$3:$G$334,6,FALSE)))</f>
        <v/>
      </c>
      <c r="AJ291" s="142" t="str">
        <f>IF(ISNA(VLOOKUP(CONCATENATE($D291&amp;$E291),Anciens!$A$3:$G$334,7,FALSE))=TRUE,"",IF(VLOOKUP(CONCATENATE($D291&amp;$E291),Anciens!$A$3:$G$334,7,FALSE)=0,"",VLOOKUP(CONCATENATE($D291&amp;$E291),Anciens!$A$3:$G$334,7,FALSE)))</f>
        <v/>
      </c>
    </row>
    <row r="292" spans="1:36" ht="15" customHeight="1" x14ac:dyDescent="0.2">
      <c r="A292" s="12"/>
      <c r="B292" s="13"/>
      <c r="C292" s="14"/>
      <c r="D292" s="15"/>
      <c r="E292" s="16"/>
      <c r="F292" s="17">
        <f>VLOOKUP(CONCATENATE($D292&amp;$E292),Anciens!$A$3:$G$334,4,FALSE)</f>
        <v>0</v>
      </c>
      <c r="G292" s="30">
        <f t="shared" si="17"/>
        <v>0</v>
      </c>
      <c r="H292" s="10" t="s">
        <v>753</v>
      </c>
      <c r="I292" s="31">
        <f>IF(OR(H292="NON",H292=""),G292,IF(H292="Famille",MAX(0,G292-$N$362),IF(H292="Promotion",MAX(0,G292-$N$363),IF(H292="mi-saison",MAX(0,ROUNDDOWN(G292*(1-$N$364),0)),IF(H292="Apogei94",MAX(0,ROUNDDOWN(G292*(1-$N$365),0)))))))</f>
        <v>0</v>
      </c>
      <c r="J292" s="9"/>
      <c r="K292" s="32">
        <f t="shared" si="18"/>
        <v>0</v>
      </c>
      <c r="L292" s="33" t="str">
        <f t="shared" si="19"/>
        <v/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20"/>
        <v/>
      </c>
      <c r="AE292" s="26"/>
      <c r="AF292" s="27"/>
      <c r="AG292" s="28"/>
      <c r="AH292" s="142" t="str">
        <f>IF(ISNA(VLOOKUP(CONCATENATE($D292&amp;$E292),Anciens!$A$3:$G$334,5,FALSE))=TRUE,"",IF(VLOOKUP(CONCATENATE($D292&amp;$E292),Anciens!$A$3:$G$334,5,FALSE)=0,"",VLOOKUP(CONCATENATE($D292&amp;$E292),Anciens!$A$3:$G$334,5,FALSE)))</f>
        <v/>
      </c>
      <c r="AI292" s="142" t="str">
        <f>IF(ISNA(VLOOKUP(CONCATENATE($D292&amp;$E292),Anciens!$A$3:$G$334,6,FALSE))=TRUE,"",IF(VLOOKUP(CONCATENATE($D292&amp;$E292),Anciens!$A$3:$G$334,6,FALSE)=0,"",VLOOKUP(CONCATENATE($D292&amp;$E292),Anciens!$A$3:$G$334,6,FALSE)))</f>
        <v/>
      </c>
      <c r="AJ292" s="142" t="str">
        <f>IF(ISNA(VLOOKUP(CONCATENATE($D292&amp;$E292),Anciens!$A$3:$G$334,7,FALSE))=TRUE,"",IF(VLOOKUP(CONCATENATE($D292&amp;$E292),Anciens!$A$3:$G$334,7,FALSE)=0,"",VLOOKUP(CONCATENATE($D292&amp;$E292),Anciens!$A$3:$G$334,7,FALSE)))</f>
        <v/>
      </c>
    </row>
    <row r="293" spans="1:36" ht="15" customHeight="1" x14ac:dyDescent="0.2">
      <c r="A293" s="12"/>
      <c r="B293" s="13"/>
      <c r="C293" s="14"/>
      <c r="D293" s="15"/>
      <c r="E293" s="16"/>
      <c r="F293" s="17">
        <f>VLOOKUP(CONCATENATE($D293&amp;$E293),Anciens!$A$3:$G$334,4,FALSE)</f>
        <v>0</v>
      </c>
      <c r="G293" s="30">
        <f t="shared" si="17"/>
        <v>0</v>
      </c>
      <c r="H293" s="10" t="s">
        <v>753</v>
      </c>
      <c r="I293" s="31">
        <f>IF(OR(H293="NON",H293=""),G293,IF(H293="Famille",MAX(0,G293-$N$362),IF(H293="Promotion",MAX(0,G293-$N$363),IF(H293="mi-saison",MAX(0,ROUNDDOWN(G293*(1-$N$364),0)),IF(H293="Apogei94",MAX(0,ROUNDDOWN(G293*(1-$N$365),0)))))))</f>
        <v>0</v>
      </c>
      <c r="J293" s="9"/>
      <c r="K293" s="32">
        <f t="shared" si="18"/>
        <v>0</v>
      </c>
      <c r="L293" s="33" t="str">
        <f t="shared" si="19"/>
        <v/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20"/>
        <v/>
      </c>
      <c r="AE293" s="26"/>
      <c r="AF293" s="27"/>
      <c r="AG293" s="28"/>
      <c r="AH293" s="234" t="str">
        <f>IF(ISNA(VLOOKUP(CONCATENATE($D293&amp;$E293),Anciens!$A$3:$G$334,5,FALSE))=TRUE,"",IF(VLOOKUP(CONCATENATE($D293&amp;$E293),Anciens!$A$3:$G$334,5,FALSE)=0,"",VLOOKUP(CONCATENATE($D293&amp;$E293),Anciens!$A$3:$G$334,5,FALSE)))</f>
        <v/>
      </c>
      <c r="AI293" s="142" t="str">
        <f>IF(ISNA(VLOOKUP(CONCATENATE($D293&amp;$E293),Anciens!$A$3:$G$334,6,FALSE))=TRUE,"",IF(VLOOKUP(CONCATENATE($D293&amp;$E293),Anciens!$A$3:$G$334,6,FALSE)=0,"",VLOOKUP(CONCATENATE($D293&amp;$E293),Anciens!$A$3:$G$334,6,FALSE)))</f>
        <v/>
      </c>
      <c r="AJ293" s="142" t="str">
        <f>IF(ISNA(VLOOKUP(CONCATENATE($D293&amp;$E293),Anciens!$A$3:$G$334,7,FALSE))=TRUE,"",IF(VLOOKUP(CONCATENATE($D293&amp;$E293),Anciens!$A$3:$G$334,7,FALSE)=0,"",VLOOKUP(CONCATENATE($D293&amp;$E293),Anciens!$A$3:$G$334,7,FALSE)))</f>
        <v/>
      </c>
    </row>
    <row r="294" spans="1:36" ht="15" customHeight="1" x14ac:dyDescent="0.2">
      <c r="A294" s="12"/>
      <c r="B294" s="13"/>
      <c r="C294" s="14"/>
      <c r="D294" s="15"/>
      <c r="E294" s="16"/>
      <c r="F294" s="17">
        <f>VLOOKUP(CONCATENATE($D294&amp;$E294),Anciens!$A$3:$G$334,4,FALSE)</f>
        <v>0</v>
      </c>
      <c r="G294" s="30">
        <f t="shared" si="17"/>
        <v>0</v>
      </c>
      <c r="H294" s="10" t="s">
        <v>753</v>
      </c>
      <c r="I294" s="31">
        <f>IF(OR(H294="NON",H294=""),G294,IF(H294="Famille",MAX(0,G294-$N$362),IF(H294="Promotion",MAX(0,G294-$N$363),IF(H294="mi-saison",MAX(0,ROUNDDOWN(G294*(1-$N$364),0)),IF(H294="Apogei94",MAX(0,ROUNDDOWN(G294*(1-$N$365),0)))))))</f>
        <v>0</v>
      </c>
      <c r="J294" s="9"/>
      <c r="K294" s="32">
        <f t="shared" si="18"/>
        <v>0</v>
      </c>
      <c r="L294" s="33" t="str">
        <f t="shared" si="19"/>
        <v/>
      </c>
      <c r="M294" s="35"/>
      <c r="N294" s="36"/>
      <c r="O294" s="123"/>
      <c r="P294" s="120"/>
      <c r="Q294" s="37"/>
      <c r="R294" s="153"/>
      <c r="S294" s="154"/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20"/>
        <v/>
      </c>
      <c r="AE294" s="26"/>
      <c r="AF294" s="27"/>
      <c r="AG294" s="28"/>
      <c r="AH294" s="234" t="str">
        <f>IF(ISNA(VLOOKUP(CONCATENATE($D294&amp;$E294),Anciens!$A$3:$G$334,5,FALSE))=TRUE,"",IF(VLOOKUP(CONCATENATE($D294&amp;$E294),Anciens!$A$3:$G$334,5,FALSE)=0,"",VLOOKUP(CONCATENATE($D294&amp;$E294),Anciens!$A$3:$G$334,5,FALSE)))</f>
        <v/>
      </c>
      <c r="AI294" s="142" t="str">
        <f>IF(ISNA(VLOOKUP(CONCATENATE($D294&amp;$E294),Anciens!$A$3:$G$334,6,FALSE))=TRUE,"",IF(VLOOKUP(CONCATENATE($D294&amp;$E294),Anciens!$A$3:$G$334,6,FALSE)=0,"",VLOOKUP(CONCATENATE($D294&amp;$E294),Anciens!$A$3:$G$334,6,FALSE)))</f>
        <v/>
      </c>
      <c r="AJ294" s="142" t="str">
        <f>IF(ISNA(VLOOKUP(CONCATENATE($D294&amp;$E294),Anciens!$A$3:$G$334,7,FALSE))=TRUE,"",IF(VLOOKUP(CONCATENATE($D294&amp;$E294),Anciens!$A$3:$G$334,7,FALSE)=0,"",VLOOKUP(CONCATENATE($D294&amp;$E294),Anciens!$A$3:$G$334,7,FALSE)))</f>
        <v/>
      </c>
    </row>
    <row r="295" spans="1:36" ht="15" customHeight="1" x14ac:dyDescent="0.2">
      <c r="A295" s="12"/>
      <c r="B295" s="13"/>
      <c r="C295" s="14"/>
      <c r="D295" s="15"/>
      <c r="E295" s="16"/>
      <c r="F295" s="17">
        <f>VLOOKUP(CONCATENATE($D295&amp;$E295),Anciens!$A$3:$G$334,4,FALSE)</f>
        <v>0</v>
      </c>
      <c r="G295" s="30">
        <f t="shared" si="17"/>
        <v>0</v>
      </c>
      <c r="H295" s="10" t="s">
        <v>753</v>
      </c>
      <c r="I295" s="31">
        <f>IF(OR(H295="NON",H295=""),G295,IF(H295="Famille",MAX(0,G295-$N$362),IF(H295="Promotion",MAX(0,G295-$N$363),IF(H295="mi-saison",MAX(0,ROUNDDOWN(G295*(1-$N$364),0)),IF(H295="Apogei94",MAX(0,ROUNDDOWN(G295*(1-$N$365),0)))))))</f>
        <v>0</v>
      </c>
      <c r="J295" s="9"/>
      <c r="K295" s="32">
        <f t="shared" si="18"/>
        <v>0</v>
      </c>
      <c r="L295" s="33" t="str">
        <f t="shared" si="19"/>
        <v/>
      </c>
      <c r="M295" s="35"/>
      <c r="N295" s="36"/>
      <c r="O295" s="123"/>
      <c r="P295" s="120"/>
      <c r="Q295" s="37"/>
      <c r="R295" s="153"/>
      <c r="S295" s="154"/>
      <c r="T295" s="155"/>
      <c r="U295" s="156"/>
      <c r="V295" s="157"/>
      <c r="W295" s="183"/>
      <c r="X295" s="184"/>
      <c r="Y295" s="185"/>
      <c r="Z295" s="186"/>
      <c r="AA295" s="187"/>
      <c r="AB295" s="24"/>
      <c r="AC295" s="25"/>
      <c r="AD295" s="34" t="str">
        <f t="shared" si="20"/>
        <v/>
      </c>
      <c r="AE295" s="26"/>
      <c r="AF295" s="27"/>
      <c r="AG295" s="28"/>
      <c r="AH295" s="234" t="str">
        <f>IF(ISNA(VLOOKUP(CONCATENATE($D295&amp;$E295),Anciens!$A$3:$G$334,5,FALSE))=TRUE,"",IF(VLOOKUP(CONCATENATE($D295&amp;$E295),Anciens!$A$3:$G$334,5,FALSE)=0,"",VLOOKUP(CONCATENATE($D295&amp;$E295),Anciens!$A$3:$G$334,5,FALSE)))</f>
        <v/>
      </c>
      <c r="AI295" s="142" t="str">
        <f>IF(ISNA(VLOOKUP(CONCATENATE($D295&amp;$E295),Anciens!$A$3:$G$334,6,FALSE))=TRUE,"",IF(VLOOKUP(CONCATENATE($D295&amp;$E295),Anciens!$A$3:$G$334,6,FALSE)=0,"",VLOOKUP(CONCATENATE($D295&amp;$E295),Anciens!$A$3:$G$334,6,FALSE)))</f>
        <v/>
      </c>
      <c r="AJ295" s="142" t="str">
        <f>IF(ISNA(VLOOKUP(CONCATENATE($D295&amp;$E295),Anciens!$A$3:$G$334,7,FALSE))=TRUE,"",IF(VLOOKUP(CONCATENATE($D295&amp;$E295),Anciens!$A$3:$G$334,7,FALSE)=0,"",VLOOKUP(CONCATENATE($D295&amp;$E295),Anciens!$A$3:$G$334,7,FALSE)))</f>
        <v/>
      </c>
    </row>
    <row r="296" spans="1:36" ht="15" customHeight="1" x14ac:dyDescent="0.2">
      <c r="A296" s="12"/>
      <c r="B296" s="13"/>
      <c r="C296" s="14"/>
      <c r="D296" s="15"/>
      <c r="E296" s="16"/>
      <c r="F296" s="17">
        <f>VLOOKUP(CONCATENATE($D296&amp;$E296),Anciens!$A$3:$G$334,4,FALSE)</f>
        <v>0</v>
      </c>
      <c r="G296" s="30">
        <f t="shared" si="17"/>
        <v>0</v>
      </c>
      <c r="H296" s="10" t="s">
        <v>753</v>
      </c>
      <c r="I296" s="31">
        <f>IF(OR(H296="NON",H296=""),G296,IF(H296="Famille",MAX(0,G296-$N$362),IF(H296="Promotion",MAX(0,G296-$N$363),IF(H296="mi-saison",MAX(0,ROUNDDOWN(G296*(1-$N$364),0)),IF(H296="Apogei94",MAX(0,ROUNDDOWN(G296*(1-$N$365),0)))))))</f>
        <v>0</v>
      </c>
      <c r="J296" s="9"/>
      <c r="K296" s="32">
        <f t="shared" si="18"/>
        <v>0</v>
      </c>
      <c r="L296" s="33" t="str">
        <f t="shared" si="19"/>
        <v/>
      </c>
      <c r="M296" s="35"/>
      <c r="N296" s="36"/>
      <c r="O296" s="123"/>
      <c r="P296" s="120"/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20"/>
        <v/>
      </c>
      <c r="AE296" s="26"/>
      <c r="AF296" s="27"/>
      <c r="AG296" s="28"/>
      <c r="AH296" s="234" t="str">
        <f>IF(ISNA(VLOOKUP(CONCATENATE($D296&amp;$E296),Anciens!$A$3:$G$334,5,FALSE))=TRUE,"",IF(VLOOKUP(CONCATENATE($D296&amp;$E296),Anciens!$A$3:$G$334,5,FALSE)=0,"",VLOOKUP(CONCATENATE($D296&amp;$E296),Anciens!$A$3:$G$334,5,FALSE)))</f>
        <v/>
      </c>
      <c r="AI296" s="142" t="str">
        <f>IF(ISNA(VLOOKUP(CONCATENATE($D296&amp;$E296),Anciens!$A$3:$G$334,6,FALSE))=TRUE,"",IF(VLOOKUP(CONCATENATE($D296&amp;$E296),Anciens!$A$3:$G$334,6,FALSE)=0,"",VLOOKUP(CONCATENATE($D296&amp;$E296),Anciens!$A$3:$G$334,6,FALSE)))</f>
        <v/>
      </c>
      <c r="AJ296" s="142" t="str">
        <f>IF(ISNA(VLOOKUP(CONCATENATE($D296&amp;$E296),Anciens!$A$3:$G$334,7,FALSE))=TRUE,"",IF(VLOOKUP(CONCATENATE($D296&amp;$E296),Anciens!$A$3:$G$334,7,FALSE)=0,"",VLOOKUP(CONCATENATE($D296&amp;$E296),Anciens!$A$3:$G$334,7,FALSE)))</f>
        <v/>
      </c>
    </row>
    <row r="297" spans="1:36" ht="15" customHeight="1" x14ac:dyDescent="0.2">
      <c r="A297" s="12"/>
      <c r="B297" s="13"/>
      <c r="C297" s="14"/>
      <c r="D297" s="15"/>
      <c r="E297" s="16"/>
      <c r="F297" s="17">
        <f>VLOOKUP(CONCATENATE($D297&amp;$E297),Anciens!$A$3:$G$334,4,FALSE)</f>
        <v>0</v>
      </c>
      <c r="G297" s="30">
        <f t="shared" si="17"/>
        <v>0</v>
      </c>
      <c r="H297" s="10" t="s">
        <v>753</v>
      </c>
      <c r="I297" s="31">
        <f>IF(OR(H297="NON",H297=""),G297,IF(H297="Famille",MAX(0,G297-$N$362),IF(H297="Promotion",MAX(0,G297-$N$363),IF(H297="mi-saison",MAX(0,ROUNDDOWN(G297*(1-$N$364),0)),IF(H297="Apogei94",MAX(0,ROUNDDOWN(G297*(1-$N$365),0)))))))</f>
        <v>0</v>
      </c>
      <c r="J297" s="9"/>
      <c r="K297" s="32">
        <f t="shared" si="18"/>
        <v>0</v>
      </c>
      <c r="L297" s="33" t="str">
        <f t="shared" si="19"/>
        <v/>
      </c>
      <c r="M297" s="35"/>
      <c r="N297" s="36"/>
      <c r="O297" s="123"/>
      <c r="P297" s="120"/>
      <c r="Q297" s="37"/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20"/>
        <v/>
      </c>
      <c r="AE297" s="26"/>
      <c r="AF297" s="27"/>
      <c r="AG297" s="28"/>
      <c r="AH297" s="142" t="str">
        <f>IF(ISNA(VLOOKUP(CONCATENATE($D297&amp;$E297),Anciens!$A$3:$G$334,5,FALSE))=TRUE,"",IF(VLOOKUP(CONCATENATE($D297&amp;$E297),Anciens!$A$3:$G$334,5,FALSE)=0,"",VLOOKUP(CONCATENATE($D297&amp;$E297),Anciens!$A$3:$G$334,5,FALSE)))</f>
        <v/>
      </c>
      <c r="AI297" s="142" t="str">
        <f>IF(ISNA(VLOOKUP(CONCATENATE($D297&amp;$E297),Anciens!$A$3:$G$334,6,FALSE))=TRUE,"",IF(VLOOKUP(CONCATENATE($D297&amp;$E297),Anciens!$A$3:$G$334,6,FALSE)=0,"",VLOOKUP(CONCATENATE($D297&amp;$E297),Anciens!$A$3:$G$334,6,FALSE)))</f>
        <v/>
      </c>
      <c r="AJ297" s="142" t="str">
        <f>IF(ISNA(VLOOKUP(CONCATENATE($D297&amp;$E297),Anciens!$A$3:$G$334,7,FALSE))=TRUE,"",IF(VLOOKUP(CONCATENATE($D297&amp;$E297),Anciens!$A$3:$G$334,7,FALSE)=0,"",VLOOKUP(CONCATENATE($D297&amp;$E297),Anciens!$A$3:$G$334,7,FALSE)))</f>
        <v/>
      </c>
    </row>
    <row r="298" spans="1:36" ht="15" customHeight="1" x14ac:dyDescent="0.2">
      <c r="A298" s="12"/>
      <c r="B298" s="13"/>
      <c r="C298" s="14"/>
      <c r="D298" s="15"/>
      <c r="E298" s="16"/>
      <c r="F298" s="17">
        <f>VLOOKUP(CONCATENATE($D298&amp;$E298),Anciens!$A$3:$G$334,4,FALSE)</f>
        <v>0</v>
      </c>
      <c r="G298" s="30">
        <f t="shared" si="17"/>
        <v>0</v>
      </c>
      <c r="H298" s="10" t="s">
        <v>753</v>
      </c>
      <c r="I298" s="31">
        <f>IF(OR(H298="NON",H298=""),G298,IF(H298="Famille",MAX(0,G298-$N$362),IF(H298="Promotion",MAX(0,G298-$N$363),IF(H298="mi-saison",MAX(0,ROUNDDOWN(G298*(1-$N$364),0)),IF(H298="Apogei94",MAX(0,ROUNDDOWN(G298*(1-$N$365),0)))))))</f>
        <v>0</v>
      </c>
      <c r="J298" s="9"/>
      <c r="K298" s="32">
        <f t="shared" si="18"/>
        <v>0</v>
      </c>
      <c r="L298" s="33" t="str">
        <f t="shared" si="19"/>
        <v/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20"/>
        <v/>
      </c>
      <c r="AE298" s="26"/>
      <c r="AF298" s="27"/>
      <c r="AG298" s="28"/>
      <c r="AH298" s="234" t="str">
        <f>IF(ISNA(VLOOKUP(CONCATENATE($D298&amp;$E298),Anciens!$A$3:$G$334,5,FALSE))=TRUE,"",IF(VLOOKUP(CONCATENATE($D298&amp;$E298),Anciens!$A$3:$G$334,5,FALSE)=0,"",VLOOKUP(CONCATENATE($D298&amp;$E298),Anciens!$A$3:$G$334,5,FALSE)))</f>
        <v/>
      </c>
      <c r="AI298" s="142" t="str">
        <f>IF(ISNA(VLOOKUP(CONCATENATE($D298&amp;$E298),Anciens!$A$3:$G$334,6,FALSE))=TRUE,"",IF(VLOOKUP(CONCATENATE($D298&amp;$E298),Anciens!$A$3:$G$334,6,FALSE)=0,"",VLOOKUP(CONCATENATE($D298&amp;$E298),Anciens!$A$3:$G$334,6,FALSE)))</f>
        <v/>
      </c>
      <c r="AJ298" s="142" t="str">
        <f>IF(ISNA(VLOOKUP(CONCATENATE($D298&amp;$E298),Anciens!$A$3:$G$334,7,FALSE))=TRUE,"",IF(VLOOKUP(CONCATENATE($D298&amp;$E298),Anciens!$A$3:$G$334,7,FALSE)=0,"",VLOOKUP(CONCATENATE($D298&amp;$E298),Anciens!$A$3:$G$334,7,FALSE)))</f>
        <v/>
      </c>
    </row>
    <row r="299" spans="1:36" ht="15" customHeight="1" x14ac:dyDescent="0.2">
      <c r="A299" s="12"/>
      <c r="B299" s="13"/>
      <c r="C299" s="14"/>
      <c r="D299" s="15"/>
      <c r="E299" s="16"/>
      <c r="F299" s="17">
        <f>VLOOKUP(CONCATENATE($D299&amp;$E299),Anciens!$A$3:$G$334,4,FALSE)</f>
        <v>0</v>
      </c>
      <c r="G299" s="30">
        <f t="shared" si="17"/>
        <v>0</v>
      </c>
      <c r="H299" s="10" t="s">
        <v>753</v>
      </c>
      <c r="I299" s="31">
        <f>IF(OR(H299="NON",H299=""),G299,IF(H299="Famille",MAX(0,G299-$N$362),IF(H299="Promotion",MAX(0,G299-$N$363),IF(H299="mi-saison",MAX(0,ROUNDDOWN(G299*(1-$N$364),0)),IF(H299="Apogei94",MAX(0,ROUNDDOWN(G299*(1-$N$365),0)))))))</f>
        <v>0</v>
      </c>
      <c r="J299" s="9"/>
      <c r="K299" s="32">
        <f t="shared" si="18"/>
        <v>0</v>
      </c>
      <c r="L299" s="33" t="str">
        <f t="shared" si="19"/>
        <v/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20"/>
        <v/>
      </c>
      <c r="AE299" s="26"/>
      <c r="AF299" s="27"/>
      <c r="AG299" s="28"/>
      <c r="AH299" s="234" t="str">
        <f>IF(ISNA(VLOOKUP(CONCATENATE($D299&amp;$E299),Anciens!$A$3:$G$334,5,FALSE))=TRUE,"",IF(VLOOKUP(CONCATENATE($D299&amp;$E299),Anciens!$A$3:$G$334,5,FALSE)=0,"",VLOOKUP(CONCATENATE($D299&amp;$E299),Anciens!$A$3:$G$334,5,FALSE)))</f>
        <v/>
      </c>
      <c r="AI299" s="142" t="str">
        <f>IF(ISNA(VLOOKUP(CONCATENATE($D299&amp;$E299),Anciens!$A$3:$G$334,6,FALSE))=TRUE,"",IF(VLOOKUP(CONCATENATE($D299&amp;$E299),Anciens!$A$3:$G$334,6,FALSE)=0,"",VLOOKUP(CONCATENATE($D299&amp;$E299),Anciens!$A$3:$G$334,6,FALSE)))</f>
        <v/>
      </c>
      <c r="AJ299" s="142" t="str">
        <f>IF(ISNA(VLOOKUP(CONCATENATE($D299&amp;$E299),Anciens!$A$3:$G$334,7,FALSE))=TRUE,"",IF(VLOOKUP(CONCATENATE($D299&amp;$E299),Anciens!$A$3:$G$334,7,FALSE)=0,"",VLOOKUP(CONCATENATE($D299&amp;$E299),Anciens!$A$3:$G$334,7,FALSE)))</f>
        <v/>
      </c>
    </row>
    <row r="300" spans="1:36" ht="15" customHeight="1" x14ac:dyDescent="0.2">
      <c r="A300" s="12"/>
      <c r="B300" s="13"/>
      <c r="C300" s="14"/>
      <c r="D300" s="15"/>
      <c r="E300" s="16"/>
      <c r="F300" s="17">
        <f>VLOOKUP(CONCATENATE($D300&amp;$E300),Anciens!$A$3:$G$334,4,FALSE)</f>
        <v>0</v>
      </c>
      <c r="G300" s="30">
        <f t="shared" si="17"/>
        <v>0</v>
      </c>
      <c r="H300" s="10" t="s">
        <v>753</v>
      </c>
      <c r="I300" s="31">
        <f>IF(OR(H300="NON",H300=""),G300,IF(H300="Famille",MAX(0,G300-$N$362),IF(H300="Promotion",MAX(0,G300-$N$363),IF(H300="mi-saison",MAX(0,ROUNDDOWN(G300*(1-$N$364),0)),IF(H300="Apogei94",MAX(0,ROUNDDOWN(G300*(1-$N$365),0)))))))</f>
        <v>0</v>
      </c>
      <c r="J300" s="9"/>
      <c r="K300" s="32">
        <f t="shared" si="18"/>
        <v>0</v>
      </c>
      <c r="L300" s="33" t="str">
        <f t="shared" si="19"/>
        <v/>
      </c>
      <c r="M300" s="35"/>
      <c r="N300" s="36"/>
      <c r="O300" s="123"/>
      <c r="P300" s="120"/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20"/>
        <v/>
      </c>
      <c r="AE300" s="26"/>
      <c r="AF300" s="27"/>
      <c r="AG300" s="28"/>
      <c r="AH300" s="234" t="str">
        <f>IF(ISNA(VLOOKUP(CONCATENATE($D300&amp;$E300),Anciens!$A$3:$G$334,5,FALSE))=TRUE,"",IF(VLOOKUP(CONCATENATE($D300&amp;$E300),Anciens!$A$3:$G$334,5,FALSE)=0,"",VLOOKUP(CONCATENATE($D300&amp;$E300),Anciens!$A$3:$G$334,5,FALSE)))</f>
        <v/>
      </c>
      <c r="AI300" s="142" t="str">
        <f>IF(ISNA(VLOOKUP(CONCATENATE($D300&amp;$E300),Anciens!$A$3:$G$334,6,FALSE))=TRUE,"",IF(VLOOKUP(CONCATENATE($D300&amp;$E300),Anciens!$A$3:$G$334,6,FALSE)=0,"",VLOOKUP(CONCATENATE($D300&amp;$E300),Anciens!$A$3:$G$334,6,FALSE)))</f>
        <v/>
      </c>
      <c r="AJ300" s="142" t="str">
        <f>IF(ISNA(VLOOKUP(CONCATENATE($D300&amp;$E300),Anciens!$A$3:$G$334,7,FALSE))=TRUE,"",IF(VLOOKUP(CONCATENATE($D300&amp;$E300),Anciens!$A$3:$G$334,7,FALSE)=0,"",VLOOKUP(CONCATENATE($D300&amp;$E300),Anciens!$A$3:$G$334,7,FALSE)))</f>
        <v/>
      </c>
    </row>
    <row r="301" spans="1:36" ht="15" customHeight="1" x14ac:dyDescent="0.2">
      <c r="A301" s="12"/>
      <c r="B301" s="13"/>
      <c r="C301" s="14"/>
      <c r="D301" s="15"/>
      <c r="E301" s="16"/>
      <c r="F301" s="17">
        <f>VLOOKUP(CONCATENATE($D301&amp;$E301),Anciens!$A$3:$G$334,4,FALSE)</f>
        <v>0</v>
      </c>
      <c r="G301" s="30">
        <f t="shared" si="17"/>
        <v>0</v>
      </c>
      <c r="H301" s="10" t="s">
        <v>753</v>
      </c>
      <c r="I301" s="31">
        <f>IF(OR(H301="NON",H301=""),G301,IF(H301="Famille",MAX(0,G301-$N$362),IF(H301="Promotion",MAX(0,G301-$N$363),IF(H301="mi-saison",MAX(0,ROUNDDOWN(G301*(1-$N$364),0)),IF(H301="Apogei94",MAX(0,ROUNDDOWN(G301*(1-$N$365),0)))))))</f>
        <v>0</v>
      </c>
      <c r="J301" s="9"/>
      <c r="K301" s="32">
        <f t="shared" si="18"/>
        <v>0</v>
      </c>
      <c r="L301" s="33" t="str">
        <f t="shared" si="19"/>
        <v/>
      </c>
      <c r="M301" s="35"/>
      <c r="N301" s="36"/>
      <c r="O301" s="123"/>
      <c r="P301" s="120"/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20"/>
        <v/>
      </c>
      <c r="AE301" s="26"/>
      <c r="AF301" s="27"/>
      <c r="AG301" s="28"/>
      <c r="AH301" s="234" t="str">
        <f>IF(ISNA(VLOOKUP(CONCATENATE($D301&amp;$E301),Anciens!$A$3:$G$334,5,FALSE))=TRUE,"",IF(VLOOKUP(CONCATENATE($D301&amp;$E301),Anciens!$A$3:$G$334,5,FALSE)=0,"",VLOOKUP(CONCATENATE($D301&amp;$E301),Anciens!$A$3:$G$334,5,FALSE)))</f>
        <v/>
      </c>
      <c r="AI301" s="142" t="str">
        <f>IF(ISNA(VLOOKUP(CONCATENATE($D301&amp;$E301),Anciens!$A$3:$G$334,6,FALSE))=TRUE,"",IF(VLOOKUP(CONCATENATE($D301&amp;$E301),Anciens!$A$3:$G$334,6,FALSE)=0,"",VLOOKUP(CONCATENATE($D301&amp;$E301),Anciens!$A$3:$G$334,6,FALSE)))</f>
        <v/>
      </c>
      <c r="AJ301" s="142" t="str">
        <f>IF(ISNA(VLOOKUP(CONCATENATE($D301&amp;$E301),Anciens!$A$3:$G$334,7,FALSE))=TRUE,"",IF(VLOOKUP(CONCATENATE($D301&amp;$E301),Anciens!$A$3:$G$334,7,FALSE)=0,"",VLOOKUP(CONCATENATE($D301&amp;$E301),Anciens!$A$3:$G$334,7,FALSE)))</f>
        <v/>
      </c>
    </row>
    <row r="302" spans="1:36" ht="15" customHeight="1" x14ac:dyDescent="0.2">
      <c r="A302" s="12"/>
      <c r="B302" s="13"/>
      <c r="C302" s="14"/>
      <c r="D302" s="15"/>
      <c r="E302" s="16"/>
      <c r="F302" s="17">
        <f>VLOOKUP(CONCATENATE($D302&amp;$E302),Anciens!$A$3:$G$334,4,FALSE)</f>
        <v>0</v>
      </c>
      <c r="G302" s="30">
        <f t="shared" si="17"/>
        <v>0</v>
      </c>
      <c r="H302" s="10" t="s">
        <v>753</v>
      </c>
      <c r="I302" s="31">
        <f>IF(OR(H302="NON",H302=""),G302,IF(H302="Famille",MAX(0,G302-$N$362),IF(H302="Promotion",MAX(0,G302-$N$363),IF(H302="mi-saison",MAX(0,ROUNDDOWN(G302*(1-$N$364),0)),IF(H302="Apogei94",MAX(0,ROUNDDOWN(G302*(1-$N$365),0)))))))</f>
        <v>0</v>
      </c>
      <c r="J302" s="9"/>
      <c r="K302" s="32">
        <f t="shared" si="18"/>
        <v>0</v>
      </c>
      <c r="L302" s="33" t="str">
        <f t="shared" si="19"/>
        <v/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20"/>
        <v/>
      </c>
      <c r="AE302" s="26"/>
      <c r="AF302" s="27"/>
      <c r="AG302" s="28"/>
      <c r="AH302" s="142" t="str">
        <f>IF(ISNA(VLOOKUP(CONCATENATE($D302&amp;$E302),Anciens!$A$3:$G$334,5,FALSE))=TRUE,"",IF(VLOOKUP(CONCATENATE($D302&amp;$E302),Anciens!$A$3:$G$334,5,FALSE)=0,"",VLOOKUP(CONCATENATE($D302&amp;$E302),Anciens!$A$3:$G$334,5,FALSE)))</f>
        <v/>
      </c>
      <c r="AI302" s="142" t="str">
        <f>IF(ISNA(VLOOKUP(CONCATENATE($D302&amp;$E302),Anciens!$A$3:$G$334,6,FALSE))=TRUE,"",IF(VLOOKUP(CONCATENATE($D302&amp;$E302),Anciens!$A$3:$G$334,6,FALSE)=0,"",VLOOKUP(CONCATENATE($D302&amp;$E302),Anciens!$A$3:$G$334,6,FALSE)))</f>
        <v/>
      </c>
      <c r="AJ302" s="142" t="str">
        <f>IF(ISNA(VLOOKUP(CONCATENATE($D302&amp;$E302),Anciens!$A$3:$G$334,7,FALSE))=TRUE,"",IF(VLOOKUP(CONCATENATE($D302&amp;$E302),Anciens!$A$3:$G$334,7,FALSE)=0,"",VLOOKUP(CONCATENATE($D302&amp;$E302),Anciens!$A$3:$G$334,7,FALSE)))</f>
        <v/>
      </c>
    </row>
    <row r="303" spans="1:36" ht="15" customHeight="1" x14ac:dyDescent="0.2">
      <c r="A303" s="12"/>
      <c r="B303" s="13"/>
      <c r="C303" s="14"/>
      <c r="D303" s="15"/>
      <c r="E303" s="16"/>
      <c r="F303" s="17">
        <f>VLOOKUP(CONCATENATE($D303&amp;$E303),Anciens!$A$3:$G$334,4,FALSE)</f>
        <v>0</v>
      </c>
      <c r="G303" s="30">
        <f t="shared" si="17"/>
        <v>0</v>
      </c>
      <c r="H303" s="10" t="s">
        <v>753</v>
      </c>
      <c r="I303" s="31">
        <f>IF(OR(H303="NON",H303=""),G303,IF(H303="Famille",MAX(0,G303-$N$362),IF(H303="Promotion",MAX(0,G303-$N$363),IF(H303="mi-saison",MAX(0,ROUNDDOWN(G303*(1-$N$364),0)),IF(H303="Apogei94",MAX(0,ROUNDDOWN(G303*(1-$N$365),0)))))))</f>
        <v>0</v>
      </c>
      <c r="J303" s="9"/>
      <c r="K303" s="32">
        <f t="shared" si="18"/>
        <v>0</v>
      </c>
      <c r="L303" s="33" t="str">
        <f t="shared" si="19"/>
        <v/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si="20"/>
        <v/>
      </c>
      <c r="AE303" s="26"/>
      <c r="AF303" s="27"/>
      <c r="AG303" s="28"/>
      <c r="AH303" s="234" t="str">
        <f>IF(ISNA(VLOOKUP(CONCATENATE($D303&amp;$E303),Anciens!$A$3:$G$334,5,FALSE))=TRUE,"",IF(VLOOKUP(CONCATENATE($D303&amp;$E303),Anciens!$A$3:$G$334,5,FALSE)=0,"",VLOOKUP(CONCATENATE($D303&amp;$E303),Anciens!$A$3:$G$334,5,FALSE)))</f>
        <v/>
      </c>
      <c r="AI303" s="142" t="str">
        <f>IF(ISNA(VLOOKUP(CONCATENATE($D303&amp;$E303),Anciens!$A$3:$G$334,6,FALSE))=TRUE,"",IF(VLOOKUP(CONCATENATE($D303&amp;$E303),Anciens!$A$3:$G$334,6,FALSE)=0,"",VLOOKUP(CONCATENATE($D303&amp;$E303),Anciens!$A$3:$G$334,6,FALSE)))</f>
        <v/>
      </c>
      <c r="AJ303" s="142" t="str">
        <f>IF(ISNA(VLOOKUP(CONCATENATE($D303&amp;$E303),Anciens!$A$3:$G$334,7,FALSE))=TRUE,"",IF(VLOOKUP(CONCATENATE($D303&amp;$E303),Anciens!$A$3:$G$334,7,FALSE)=0,"",VLOOKUP(CONCATENATE($D303&amp;$E303),Anciens!$A$3:$G$334,7,FALSE)))</f>
        <v/>
      </c>
    </row>
    <row r="304" spans="1:36" ht="15" customHeight="1" x14ac:dyDescent="0.2">
      <c r="A304" s="12"/>
      <c r="B304" s="13"/>
      <c r="C304" s="14"/>
      <c r="D304" s="15"/>
      <c r="E304" s="16"/>
      <c r="F304" s="17">
        <f>VLOOKUP(CONCATENATE($D304&amp;$E304),Anciens!$A$3:$G$334,4,FALSE)</f>
        <v>0</v>
      </c>
      <c r="G304" s="30">
        <f t="shared" si="17"/>
        <v>0</v>
      </c>
      <c r="H304" s="10" t="s">
        <v>753</v>
      </c>
      <c r="I304" s="31">
        <f>IF(OR(H304="NON",H304=""),G304,IF(H304="Famille",MAX(0,G304-$N$362),IF(H304="Promotion",MAX(0,G304-$N$363),IF(H304="mi-saison",MAX(0,ROUNDDOWN(G304*(1-$N$364),0)),IF(H304="Apogei94",MAX(0,ROUNDDOWN(G304*(1-$N$365),0)))))))</f>
        <v>0</v>
      </c>
      <c r="J304" s="9"/>
      <c r="K304" s="32">
        <f t="shared" si="18"/>
        <v>0</v>
      </c>
      <c r="L304" s="33" t="str">
        <f t="shared" si="19"/>
        <v/>
      </c>
      <c r="M304" s="35"/>
      <c r="N304" s="36"/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20"/>
        <v/>
      </c>
      <c r="AE304" s="26"/>
      <c r="AF304" s="27"/>
      <c r="AG304" s="28"/>
      <c r="AH304" s="234" t="str">
        <f>IF(ISNA(VLOOKUP(CONCATENATE($D304&amp;$E304),Anciens!$A$3:$G$334,5,FALSE))=TRUE,"",IF(VLOOKUP(CONCATENATE($D304&amp;$E304),Anciens!$A$3:$G$334,5,FALSE)=0,"",VLOOKUP(CONCATENATE($D304&amp;$E304),Anciens!$A$3:$G$334,5,FALSE)))</f>
        <v/>
      </c>
      <c r="AI304" s="142" t="str">
        <f>IF(ISNA(VLOOKUP(CONCATENATE($D304&amp;$E304),Anciens!$A$3:$G$334,6,FALSE))=TRUE,"",IF(VLOOKUP(CONCATENATE($D304&amp;$E304),Anciens!$A$3:$G$334,6,FALSE)=0,"",VLOOKUP(CONCATENATE($D304&amp;$E304),Anciens!$A$3:$G$334,6,FALSE)))</f>
        <v/>
      </c>
      <c r="AJ304" s="142" t="str">
        <f>IF(ISNA(VLOOKUP(CONCATENATE($D304&amp;$E304),Anciens!$A$3:$G$334,7,FALSE))=TRUE,"",IF(VLOOKUP(CONCATENATE($D304&amp;$E304),Anciens!$A$3:$G$334,7,FALSE)=0,"",VLOOKUP(CONCATENATE($D304&amp;$E304),Anciens!$A$3:$G$334,7,FALSE)))</f>
        <v/>
      </c>
    </row>
    <row r="305" spans="1:36" ht="15" customHeight="1" x14ac:dyDescent="0.2">
      <c r="A305" s="12"/>
      <c r="B305" s="13"/>
      <c r="C305" s="14"/>
      <c r="D305" s="15"/>
      <c r="E305" s="16"/>
      <c r="F305" s="17">
        <f>VLOOKUP(CONCATENATE($D305&amp;$E305),Anciens!$A$3:$G$334,4,FALSE)</f>
        <v>0</v>
      </c>
      <c r="G305" s="30">
        <f t="shared" si="17"/>
        <v>0</v>
      </c>
      <c r="H305" s="10" t="s">
        <v>753</v>
      </c>
      <c r="I305" s="31">
        <f>IF(OR(H305="NON",H305=""),G305,IF(H305="Famille",MAX(0,G305-$N$362),IF(H305="Promotion",MAX(0,G305-$N$363),IF(H305="mi-saison",MAX(0,ROUNDDOWN(G305*(1-$N$364),0)),IF(H305="Apogei94",MAX(0,ROUNDDOWN(G305*(1-$N$365),0)))))))</f>
        <v>0</v>
      </c>
      <c r="J305" s="9"/>
      <c r="K305" s="32">
        <f t="shared" si="18"/>
        <v>0</v>
      </c>
      <c r="L305" s="33" t="str">
        <f t="shared" si="19"/>
        <v/>
      </c>
      <c r="M305" s="35"/>
      <c r="N305" s="36"/>
      <c r="O305" s="123"/>
      <c r="P305" s="120"/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20"/>
        <v/>
      </c>
      <c r="AE305" s="26"/>
      <c r="AF305" s="27"/>
      <c r="AG305" s="28"/>
      <c r="AH305" s="234" t="str">
        <f>IF(ISNA(VLOOKUP(CONCATENATE($D305&amp;$E305),Anciens!$A$3:$G$334,5,FALSE))=TRUE,"",IF(VLOOKUP(CONCATENATE($D305&amp;$E305),Anciens!$A$3:$G$334,5,FALSE)=0,"",VLOOKUP(CONCATENATE($D305&amp;$E305),Anciens!$A$3:$G$334,5,FALSE)))</f>
        <v/>
      </c>
      <c r="AI305" s="142" t="str">
        <f>IF(ISNA(VLOOKUP(CONCATENATE($D305&amp;$E305),Anciens!$A$3:$G$334,6,FALSE))=TRUE,"",IF(VLOOKUP(CONCATENATE($D305&amp;$E305),Anciens!$A$3:$G$334,6,FALSE)=0,"",VLOOKUP(CONCATENATE($D305&amp;$E305),Anciens!$A$3:$G$334,6,FALSE)))</f>
        <v/>
      </c>
      <c r="AJ305" s="142" t="str">
        <f>IF(ISNA(VLOOKUP(CONCATENATE($D305&amp;$E305),Anciens!$A$3:$G$334,7,FALSE))=TRUE,"",IF(VLOOKUP(CONCATENATE($D305&amp;$E305),Anciens!$A$3:$G$334,7,FALSE)=0,"",VLOOKUP(CONCATENATE($D305&amp;$E305),Anciens!$A$3:$G$334,7,FALSE)))</f>
        <v/>
      </c>
    </row>
    <row r="306" spans="1:36" ht="15" customHeight="1" x14ac:dyDescent="0.2">
      <c r="A306" s="12"/>
      <c r="B306" s="13"/>
      <c r="C306" s="14"/>
      <c r="D306" s="15"/>
      <c r="E306" s="16"/>
      <c r="F306" s="17">
        <f>VLOOKUP(CONCATENATE($D306&amp;$E306),Anciens!$A$3:$G$334,4,FALSE)</f>
        <v>0</v>
      </c>
      <c r="G306" s="30">
        <f t="shared" si="17"/>
        <v>0</v>
      </c>
      <c r="H306" s="10" t="s">
        <v>753</v>
      </c>
      <c r="I306" s="31">
        <f>IF(OR(H306="NON",H306=""),G306,IF(H306="Famille",MAX(0,G306-$N$362),IF(H306="Promotion",MAX(0,G306-$N$363),IF(H306="mi-saison",MAX(0,ROUNDDOWN(G306*(1-$N$364),0)),IF(H306="Apogei94",MAX(0,ROUNDDOWN(G306*(1-$N$365),0)))))))</f>
        <v>0</v>
      </c>
      <c r="J306" s="9"/>
      <c r="K306" s="32">
        <f t="shared" si="18"/>
        <v>0</v>
      </c>
      <c r="L306" s="33" t="str">
        <f t="shared" si="19"/>
        <v/>
      </c>
      <c r="M306" s="35"/>
      <c r="N306" s="36"/>
      <c r="O306" s="123"/>
      <c r="P306" s="120"/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20"/>
        <v/>
      </c>
      <c r="AE306" s="26"/>
      <c r="AF306" s="27"/>
      <c r="AG306" s="28"/>
      <c r="AH306" s="234" t="str">
        <f>IF(ISNA(VLOOKUP(CONCATENATE($D306&amp;$E306),Anciens!$A$3:$G$334,5,FALSE))=TRUE,"",IF(VLOOKUP(CONCATENATE($D306&amp;$E306),Anciens!$A$3:$G$334,5,FALSE)=0,"",VLOOKUP(CONCATENATE($D306&amp;$E306),Anciens!$A$3:$G$334,5,FALSE)))</f>
        <v/>
      </c>
      <c r="AI306" s="142" t="str">
        <f>IF(ISNA(VLOOKUP(CONCATENATE($D306&amp;$E306),Anciens!$A$3:$G$334,6,FALSE))=TRUE,"",IF(VLOOKUP(CONCATENATE($D306&amp;$E306),Anciens!$A$3:$G$334,6,FALSE)=0,"",VLOOKUP(CONCATENATE($D306&amp;$E306),Anciens!$A$3:$G$334,6,FALSE)))</f>
        <v/>
      </c>
      <c r="AJ306" s="142" t="str">
        <f>IF(ISNA(VLOOKUP(CONCATENATE($D306&amp;$E306),Anciens!$A$3:$G$334,7,FALSE))=TRUE,"",IF(VLOOKUP(CONCATENATE($D306&amp;$E306),Anciens!$A$3:$G$334,7,FALSE)=0,"",VLOOKUP(CONCATENATE($D306&amp;$E306),Anciens!$A$3:$G$334,7,FALSE)))</f>
        <v/>
      </c>
    </row>
    <row r="307" spans="1:36" ht="15" customHeight="1" x14ac:dyDescent="0.2">
      <c r="A307" s="12"/>
      <c r="B307" s="13"/>
      <c r="C307" s="14"/>
      <c r="D307" s="15"/>
      <c r="E307" s="16"/>
      <c r="F307" s="17">
        <f>VLOOKUP(CONCATENATE($D307&amp;$E307),Anciens!$A$3:$G$334,4,FALSE)</f>
        <v>0</v>
      </c>
      <c r="G307" s="30">
        <f t="shared" si="17"/>
        <v>0</v>
      </c>
      <c r="H307" s="10" t="s">
        <v>753</v>
      </c>
      <c r="I307" s="31">
        <f>IF(OR(H307="NON",H307=""),G307,IF(H307="Famille",MAX(0,G307-$N$362),IF(H307="Promotion",MAX(0,G307-$N$363),IF(H307="mi-saison",MAX(0,ROUNDDOWN(G307*(1-$N$364),0)),IF(H307="Apogei94",MAX(0,ROUNDDOWN(G307*(1-$N$365),0)))))))</f>
        <v>0</v>
      </c>
      <c r="J307" s="9"/>
      <c r="K307" s="32">
        <f t="shared" si="18"/>
        <v>0</v>
      </c>
      <c r="L307" s="33" t="str">
        <f t="shared" si="19"/>
        <v/>
      </c>
      <c r="M307" s="35"/>
      <c r="N307" s="36"/>
      <c r="O307" s="123"/>
      <c r="P307" s="120"/>
      <c r="Q307" s="37"/>
      <c r="R307" s="153"/>
      <c r="S307" s="154"/>
      <c r="T307" s="155"/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20"/>
        <v/>
      </c>
      <c r="AE307" s="26"/>
      <c r="AF307" s="27"/>
      <c r="AG307" s="28"/>
      <c r="AH307" s="234" t="str">
        <f>IF(ISNA(VLOOKUP(CONCATENATE($D307&amp;$E307),Anciens!$A$3:$G$334,5,FALSE))=TRUE,"",IF(VLOOKUP(CONCATENATE($D307&amp;$E307),Anciens!$A$3:$G$334,5,FALSE)=0,"",VLOOKUP(CONCATENATE($D307&amp;$E307),Anciens!$A$3:$G$334,5,FALSE)))</f>
        <v/>
      </c>
      <c r="AI307" s="142" t="str">
        <f>IF(ISNA(VLOOKUP(CONCATENATE($D307&amp;$E307),Anciens!$A$3:$G$334,6,FALSE))=TRUE,"",IF(VLOOKUP(CONCATENATE($D307&amp;$E307),Anciens!$A$3:$G$334,6,FALSE)=0,"",VLOOKUP(CONCATENATE($D307&amp;$E307),Anciens!$A$3:$G$334,6,FALSE)))</f>
        <v/>
      </c>
      <c r="AJ307" s="142" t="str">
        <f>IF(ISNA(VLOOKUP(CONCATENATE($D307&amp;$E307),Anciens!$A$3:$G$334,7,FALSE))=TRUE,"",IF(VLOOKUP(CONCATENATE($D307&amp;$E307),Anciens!$A$3:$G$334,7,FALSE)=0,"",VLOOKUP(CONCATENATE($D307&amp;$E307),Anciens!$A$3:$G$334,7,FALSE)))</f>
        <v/>
      </c>
    </row>
    <row r="308" spans="1:36" ht="15" customHeight="1" x14ac:dyDescent="0.2">
      <c r="A308" s="12"/>
      <c r="B308" s="13"/>
      <c r="C308" s="14"/>
      <c r="D308" s="15"/>
      <c r="E308" s="16"/>
      <c r="F308" s="17">
        <f>VLOOKUP(CONCATENATE($D308&amp;$E308),Anciens!$A$3:$G$334,4,FALSE)</f>
        <v>0</v>
      </c>
      <c r="G308" s="30">
        <f t="shared" si="17"/>
        <v>0</v>
      </c>
      <c r="H308" s="10" t="s">
        <v>753</v>
      </c>
      <c r="I308" s="31">
        <f>IF(OR(H308="NON",H308=""),G308,IF(H308="Famille",MAX(0,G308-$N$362),IF(H308="Promotion",MAX(0,G308-$N$363),IF(H308="mi-saison",MAX(0,ROUNDDOWN(G308*(1-$N$364),0)),IF(H308="Apogei94",MAX(0,ROUNDDOWN(G308*(1-$N$365),0)))))))</f>
        <v>0</v>
      </c>
      <c r="J308" s="9"/>
      <c r="K308" s="32">
        <f t="shared" si="18"/>
        <v>0</v>
      </c>
      <c r="L308" s="33" t="str">
        <f t="shared" si="19"/>
        <v/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20"/>
        <v/>
      </c>
      <c r="AE308" s="26"/>
      <c r="AF308" s="27"/>
      <c r="AG308" s="28"/>
      <c r="AH308" s="234" t="str">
        <f>IF(ISNA(VLOOKUP(CONCATENATE($D308&amp;$E308),Anciens!$A$3:$G$334,5,FALSE))=TRUE,"",IF(VLOOKUP(CONCATENATE($D308&amp;$E308),Anciens!$A$3:$G$334,5,FALSE)=0,"",VLOOKUP(CONCATENATE($D308&amp;$E308),Anciens!$A$3:$G$334,5,FALSE)))</f>
        <v/>
      </c>
      <c r="AI308" s="142" t="str">
        <f>IF(ISNA(VLOOKUP(CONCATENATE($D308&amp;$E308),Anciens!$A$3:$G$334,6,FALSE))=TRUE,"",IF(VLOOKUP(CONCATENATE($D308&amp;$E308),Anciens!$A$3:$G$334,6,FALSE)=0,"",VLOOKUP(CONCATENATE($D308&amp;$E308),Anciens!$A$3:$G$334,6,FALSE)))</f>
        <v/>
      </c>
      <c r="AJ308" s="142" t="str">
        <f>IF(ISNA(VLOOKUP(CONCATENATE($D308&amp;$E308),Anciens!$A$3:$G$334,7,FALSE))=TRUE,"",IF(VLOOKUP(CONCATENATE($D308&amp;$E308),Anciens!$A$3:$G$334,7,FALSE)=0,"",VLOOKUP(CONCATENATE($D308&amp;$E308),Anciens!$A$3:$G$334,7,FALSE)))</f>
        <v/>
      </c>
    </row>
    <row r="309" spans="1:36" ht="15" customHeight="1" x14ac:dyDescent="0.2">
      <c r="A309" s="12"/>
      <c r="B309" s="13"/>
      <c r="C309" s="14"/>
      <c r="D309" s="15"/>
      <c r="E309" s="16"/>
      <c r="F309" s="17">
        <f>VLOOKUP(CONCATENATE($D309&amp;$E309),Anciens!$A$3:$G$334,4,FALSE)</f>
        <v>0</v>
      </c>
      <c r="G309" s="30">
        <f t="shared" si="17"/>
        <v>0</v>
      </c>
      <c r="H309" s="10" t="s">
        <v>753</v>
      </c>
      <c r="I309" s="31">
        <f>IF(OR(H309="NON",H309=""),G309,IF(H309="Famille",MAX(0,G309-$N$362),IF(H309="Promotion",MAX(0,G309-$N$363),IF(H309="mi-saison",MAX(0,ROUNDDOWN(G309*(1-$N$364),0)),IF(H309="Apogei94",MAX(0,ROUNDDOWN(G309*(1-$N$365),0)))))))</f>
        <v>0</v>
      </c>
      <c r="J309" s="9"/>
      <c r="K309" s="32">
        <f t="shared" si="18"/>
        <v>0</v>
      </c>
      <c r="L309" s="33" t="str">
        <f t="shared" si="19"/>
        <v/>
      </c>
      <c r="M309" s="35"/>
      <c r="N309" s="36"/>
      <c r="O309" s="123"/>
      <c r="P309" s="120"/>
      <c r="Q309" s="37"/>
      <c r="R309" s="153"/>
      <c r="S309" s="154"/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20"/>
        <v/>
      </c>
      <c r="AE309" s="26"/>
      <c r="AF309" s="27"/>
      <c r="AG309" s="28"/>
      <c r="AH309" s="234" t="str">
        <f>IF(ISNA(VLOOKUP(CONCATENATE($D309&amp;$E309),Anciens!$A$3:$G$334,5,FALSE))=TRUE,"",IF(VLOOKUP(CONCATENATE($D309&amp;$E309),Anciens!$A$3:$G$334,5,FALSE)=0,"",VLOOKUP(CONCATENATE($D309&amp;$E309),Anciens!$A$3:$G$334,5,FALSE)))</f>
        <v/>
      </c>
      <c r="AI309" s="142" t="str">
        <f>IF(ISNA(VLOOKUP(CONCATENATE($D309&amp;$E309),Anciens!$A$3:$G$334,6,FALSE))=TRUE,"",IF(VLOOKUP(CONCATENATE($D309&amp;$E309),Anciens!$A$3:$G$334,6,FALSE)=0,"",VLOOKUP(CONCATENATE($D309&amp;$E309),Anciens!$A$3:$G$334,6,FALSE)))</f>
        <v/>
      </c>
      <c r="AJ309" s="142" t="str">
        <f>IF(ISNA(VLOOKUP(CONCATENATE($D309&amp;$E309),Anciens!$A$3:$G$334,7,FALSE))=TRUE,"",IF(VLOOKUP(CONCATENATE($D309&amp;$E309),Anciens!$A$3:$G$334,7,FALSE)=0,"",VLOOKUP(CONCATENATE($D309&amp;$E309),Anciens!$A$3:$G$334,7,FALSE)))</f>
        <v/>
      </c>
    </row>
    <row r="310" spans="1:36" ht="15" customHeight="1" x14ac:dyDescent="0.2">
      <c r="A310" s="12"/>
      <c r="B310" s="13"/>
      <c r="C310" s="14"/>
      <c r="D310" s="15"/>
      <c r="E310" s="16"/>
      <c r="F310" s="17">
        <f>VLOOKUP(CONCATENATE($D310&amp;$E310),Anciens!$A$3:$G$334,4,FALSE)</f>
        <v>0</v>
      </c>
      <c r="G310" s="30">
        <f t="shared" si="17"/>
        <v>0</v>
      </c>
      <c r="H310" s="10" t="s">
        <v>753</v>
      </c>
      <c r="I310" s="31">
        <f>IF(OR(H310="NON",H310=""),G310,IF(H310="Famille",MAX(0,G310-$N$362),IF(H310="Promotion",MAX(0,G310-$N$363),IF(H310="mi-saison",MAX(0,ROUNDDOWN(G310*(1-$N$364),0)),IF(H310="Apogei94",MAX(0,ROUNDDOWN(G310*(1-$N$365),0)))))))</f>
        <v>0</v>
      </c>
      <c r="J310" s="9"/>
      <c r="K310" s="32">
        <f t="shared" si="18"/>
        <v>0</v>
      </c>
      <c r="L310" s="33" t="str">
        <f t="shared" si="19"/>
        <v/>
      </c>
      <c r="M310" s="35"/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20"/>
        <v/>
      </c>
      <c r="AE310" s="26"/>
      <c r="AF310" s="27"/>
      <c r="AG310" s="28"/>
      <c r="AH310" s="234" t="str">
        <f>IF(ISNA(VLOOKUP(CONCATENATE($D310&amp;$E310),Anciens!$A$3:$G$334,5,FALSE))=TRUE,"",IF(VLOOKUP(CONCATENATE($D310&amp;$E310),Anciens!$A$3:$G$334,5,FALSE)=0,"",VLOOKUP(CONCATENATE($D310&amp;$E310),Anciens!$A$3:$G$334,5,FALSE)))</f>
        <v/>
      </c>
      <c r="AI310" s="142" t="str">
        <f>IF(ISNA(VLOOKUP(CONCATENATE($D310&amp;$E310),Anciens!$A$3:$G$334,6,FALSE))=TRUE,"",IF(VLOOKUP(CONCATENATE($D310&amp;$E310),Anciens!$A$3:$G$334,6,FALSE)=0,"",VLOOKUP(CONCATENATE($D310&amp;$E310),Anciens!$A$3:$G$334,6,FALSE)))</f>
        <v/>
      </c>
      <c r="AJ310" s="142" t="str">
        <f>IF(ISNA(VLOOKUP(CONCATENATE($D310&amp;$E310),Anciens!$A$3:$G$334,7,FALSE))=TRUE,"",IF(VLOOKUP(CONCATENATE($D310&amp;$E310),Anciens!$A$3:$G$334,7,FALSE)=0,"",VLOOKUP(CONCATENATE($D310&amp;$E310),Anciens!$A$3:$G$334,7,FALSE)))</f>
        <v/>
      </c>
    </row>
    <row r="311" spans="1:36" ht="15" customHeight="1" x14ac:dyDescent="0.2">
      <c r="A311" s="12"/>
      <c r="B311" s="13"/>
      <c r="C311" s="14"/>
      <c r="D311" s="15"/>
      <c r="E311" s="16"/>
      <c r="F311" s="17">
        <f>VLOOKUP(CONCATENATE($D311&amp;$E311),Anciens!$A$3:$G$334,4,FALSE)</f>
        <v>0</v>
      </c>
      <c r="G311" s="30">
        <f t="shared" si="17"/>
        <v>0</v>
      </c>
      <c r="H311" s="10" t="s">
        <v>753</v>
      </c>
      <c r="I311" s="31">
        <f>IF(OR(H311="NON",H311=""),G311,IF(H311="Famille",MAX(0,G311-$N$362),IF(H311="Promotion",MAX(0,G311-$N$363),IF(H311="mi-saison",MAX(0,ROUNDDOWN(G311*(1-$N$364),0)),IF(H311="Apogei94",MAX(0,ROUNDDOWN(G311*(1-$N$365),0)))))))</f>
        <v>0</v>
      </c>
      <c r="J311" s="9"/>
      <c r="K311" s="32">
        <f t="shared" si="18"/>
        <v>0</v>
      </c>
      <c r="L311" s="33" t="str">
        <f t="shared" si="19"/>
        <v/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si="20"/>
        <v/>
      </c>
      <c r="AE311" s="26"/>
      <c r="AF311" s="27"/>
      <c r="AG311" s="28"/>
      <c r="AH311" s="234" t="str">
        <f>IF(ISNA(VLOOKUP(CONCATENATE($D311&amp;$E311),Anciens!$A$3:$G$334,5,FALSE))=TRUE,"",IF(VLOOKUP(CONCATENATE($D311&amp;$E311),Anciens!$A$3:$G$334,5,FALSE)=0,"",VLOOKUP(CONCATENATE($D311&amp;$E311),Anciens!$A$3:$G$334,5,FALSE)))</f>
        <v/>
      </c>
      <c r="AI311" s="142" t="str">
        <f>IF(ISNA(VLOOKUP(CONCATENATE($D311&amp;$E311),Anciens!$A$3:$G$334,6,FALSE))=TRUE,"",IF(VLOOKUP(CONCATENATE($D311&amp;$E311),Anciens!$A$3:$G$334,6,FALSE)=0,"",VLOOKUP(CONCATENATE($D311&amp;$E311),Anciens!$A$3:$G$334,6,FALSE)))</f>
        <v/>
      </c>
      <c r="AJ311" s="142" t="str">
        <f>IF(ISNA(VLOOKUP(CONCATENATE($D311&amp;$E311),Anciens!$A$3:$G$334,7,FALSE))=TRUE,"",IF(VLOOKUP(CONCATENATE($D311&amp;$E311),Anciens!$A$3:$G$334,7,FALSE)=0,"",VLOOKUP(CONCATENATE($D311&amp;$E311),Anciens!$A$3:$G$334,7,FALSE)))</f>
        <v/>
      </c>
    </row>
    <row r="312" spans="1:36" ht="15" customHeight="1" x14ac:dyDescent="0.2">
      <c r="A312" s="12"/>
      <c r="B312" s="13"/>
      <c r="C312" s="14"/>
      <c r="D312" s="15"/>
      <c r="E312" s="16"/>
      <c r="F312" s="17">
        <f>VLOOKUP(CONCATENATE($D312&amp;$E312),Anciens!$A$3:$G$334,4,FALSE)</f>
        <v>0</v>
      </c>
      <c r="G312" s="30">
        <f t="shared" si="17"/>
        <v>0</v>
      </c>
      <c r="H312" s="10" t="s">
        <v>753</v>
      </c>
      <c r="I312" s="31">
        <f>IF(OR(H312="NON",H312=""),G312,IF(H312="Famille",MAX(0,G312-$N$362),IF(H312="Promotion",MAX(0,G312-$N$363),IF(H312="mi-saison",MAX(0,ROUNDDOWN(G312*(1-$N$364),0)),IF(H312="Apogei94",MAX(0,ROUNDDOWN(G312*(1-$N$365),0)))))))</f>
        <v>0</v>
      </c>
      <c r="J312" s="9"/>
      <c r="K312" s="32">
        <f t="shared" si="18"/>
        <v>0</v>
      </c>
      <c r="L312" s="33" t="str">
        <f t="shared" si="19"/>
        <v/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20"/>
        <v/>
      </c>
      <c r="AE312" s="26"/>
      <c r="AF312" s="27"/>
      <c r="AG312" s="28"/>
      <c r="AH312" s="234" t="str">
        <f>IF(ISNA(VLOOKUP(CONCATENATE($D312&amp;$E312),Anciens!$A$3:$G$334,5,FALSE))=TRUE,"",IF(VLOOKUP(CONCATENATE($D312&amp;$E312),Anciens!$A$3:$G$334,5,FALSE)=0,"",VLOOKUP(CONCATENATE($D312&amp;$E312),Anciens!$A$3:$G$334,5,FALSE)))</f>
        <v/>
      </c>
      <c r="AI312" s="142" t="str">
        <f>IF(ISNA(VLOOKUP(CONCATENATE($D312&amp;$E312),Anciens!$A$3:$G$334,6,FALSE))=TRUE,"",IF(VLOOKUP(CONCATENATE($D312&amp;$E312),Anciens!$A$3:$G$334,6,FALSE)=0,"",VLOOKUP(CONCATENATE($D312&amp;$E312),Anciens!$A$3:$G$334,6,FALSE)))</f>
        <v/>
      </c>
      <c r="AJ312" s="142" t="str">
        <f>IF(ISNA(VLOOKUP(CONCATENATE($D312&amp;$E312),Anciens!$A$3:$G$334,7,FALSE))=TRUE,"",IF(VLOOKUP(CONCATENATE($D312&amp;$E312),Anciens!$A$3:$G$334,7,FALSE)=0,"",VLOOKUP(CONCATENATE($D312&amp;$E312),Anciens!$A$3:$G$334,7,FALSE)))</f>
        <v/>
      </c>
    </row>
    <row r="313" spans="1:36" ht="15" customHeight="1" x14ac:dyDescent="0.2">
      <c r="A313" s="12"/>
      <c r="B313" s="13"/>
      <c r="C313" s="14"/>
      <c r="D313" s="15"/>
      <c r="E313" s="16"/>
      <c r="F313" s="17">
        <f>VLOOKUP(CONCATENATE($D313&amp;$E313),Anciens!$A$3:$G$334,4,FALSE)</f>
        <v>0</v>
      </c>
      <c r="G313" s="30">
        <f t="shared" si="17"/>
        <v>0</v>
      </c>
      <c r="H313" s="10" t="s">
        <v>753</v>
      </c>
      <c r="I313" s="31">
        <f>IF(OR(H313="NON",H313=""),G313,IF(H313="Famille",MAX(0,G313-$N$362),IF(H313="Promotion",MAX(0,G313-$N$363),IF(H313="mi-saison",MAX(0,ROUNDDOWN(G313*(1-$N$364),0)),IF(H313="Apogei94",MAX(0,ROUNDDOWN(G313*(1-$N$365),0)))))))</f>
        <v>0</v>
      </c>
      <c r="J313" s="9"/>
      <c r="K313" s="32">
        <f t="shared" si="18"/>
        <v>0</v>
      </c>
      <c r="L313" s="33" t="str">
        <f t="shared" si="19"/>
        <v/>
      </c>
      <c r="M313" s="35"/>
      <c r="N313" s="36"/>
      <c r="O313" s="123"/>
      <c r="P313" s="120"/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20"/>
        <v/>
      </c>
      <c r="AE313" s="26"/>
      <c r="AF313" s="27"/>
      <c r="AG313" s="28"/>
      <c r="AH313" s="234" t="str">
        <f>IF(ISNA(VLOOKUP(CONCATENATE($D313&amp;$E313),Anciens!$A$3:$G$334,5,FALSE))=TRUE,"",IF(VLOOKUP(CONCATENATE($D313&amp;$E313),Anciens!$A$3:$G$334,5,FALSE)=0,"",VLOOKUP(CONCATENATE($D313&amp;$E313),Anciens!$A$3:$G$334,5,FALSE)))</f>
        <v/>
      </c>
      <c r="AI313" s="142" t="str">
        <f>IF(ISNA(VLOOKUP(CONCATENATE($D313&amp;$E313),Anciens!$A$3:$G$334,6,FALSE))=TRUE,"",IF(VLOOKUP(CONCATENATE($D313&amp;$E313),Anciens!$A$3:$G$334,6,FALSE)=0,"",VLOOKUP(CONCATENATE($D313&amp;$E313),Anciens!$A$3:$G$334,6,FALSE)))</f>
        <v/>
      </c>
      <c r="AJ313" s="142" t="str">
        <f>IF(ISNA(VLOOKUP(CONCATENATE($D313&amp;$E313),Anciens!$A$3:$G$334,7,FALSE))=TRUE,"",IF(VLOOKUP(CONCATENATE($D313&amp;$E313),Anciens!$A$3:$G$334,7,FALSE)=0,"",VLOOKUP(CONCATENATE($D313&amp;$E313),Anciens!$A$3:$G$334,7,FALSE)))</f>
        <v/>
      </c>
    </row>
    <row r="314" spans="1:36" ht="15" customHeight="1" x14ac:dyDescent="0.2">
      <c r="A314" s="12"/>
      <c r="B314" s="13"/>
      <c r="C314" s="14"/>
      <c r="D314" s="15"/>
      <c r="E314" s="16"/>
      <c r="F314" s="17">
        <f>VLOOKUP(CONCATENATE($D314&amp;$E314),Anciens!$A$3:$G$334,4,FALSE)</f>
        <v>0</v>
      </c>
      <c r="G314" s="30">
        <f t="shared" si="17"/>
        <v>0</v>
      </c>
      <c r="H314" s="10" t="s">
        <v>753</v>
      </c>
      <c r="I314" s="31">
        <f>IF(OR(H314="NON",H314=""),G314,IF(H314="Famille",MAX(0,G314-$N$362),IF(H314="Promotion",MAX(0,G314-$N$363),IF(H314="mi-saison",MAX(0,ROUNDDOWN(G314*(1-$N$364),0)),IF(H314="Apogei94",MAX(0,ROUNDDOWN(G314*(1-$N$365),0)))))))</f>
        <v>0</v>
      </c>
      <c r="J314" s="9"/>
      <c r="K314" s="32">
        <f t="shared" si="18"/>
        <v>0</v>
      </c>
      <c r="L314" s="33" t="str">
        <f t="shared" si="19"/>
        <v/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20"/>
        <v/>
      </c>
      <c r="AE314" s="26"/>
      <c r="AF314" s="27"/>
      <c r="AG314" s="28"/>
      <c r="AH314" s="234" t="str">
        <f>IF(ISNA(VLOOKUP(CONCATENATE($D314&amp;$E314),Anciens!$A$3:$G$334,5,FALSE))=TRUE,"",IF(VLOOKUP(CONCATENATE($D314&amp;$E314),Anciens!$A$3:$G$334,5,FALSE)=0,"",VLOOKUP(CONCATENATE($D314&amp;$E314),Anciens!$A$3:$G$334,5,FALSE)))</f>
        <v/>
      </c>
      <c r="AI314" s="142" t="str">
        <f>IF(ISNA(VLOOKUP(CONCATENATE($D314&amp;$E314),Anciens!$A$3:$G$334,6,FALSE))=TRUE,"",IF(VLOOKUP(CONCATENATE($D314&amp;$E314),Anciens!$A$3:$G$334,6,FALSE)=0,"",VLOOKUP(CONCATENATE($D314&amp;$E314),Anciens!$A$3:$G$334,6,FALSE)))</f>
        <v/>
      </c>
      <c r="AJ314" s="142" t="str">
        <f>IF(ISNA(VLOOKUP(CONCATENATE($D314&amp;$E314),Anciens!$A$3:$G$334,7,FALSE))=TRUE,"",IF(VLOOKUP(CONCATENATE($D314&amp;$E314),Anciens!$A$3:$G$334,7,FALSE)=0,"",VLOOKUP(CONCATENATE($D314&amp;$E314),Anciens!$A$3:$G$334,7,FALSE)))</f>
        <v/>
      </c>
    </row>
    <row r="315" spans="1:36" ht="15" customHeight="1" x14ac:dyDescent="0.2">
      <c r="A315" s="12"/>
      <c r="B315" s="13"/>
      <c r="C315" s="14"/>
      <c r="D315" s="15"/>
      <c r="E315" s="16"/>
      <c r="F315" s="17">
        <f>VLOOKUP(CONCATENATE($D315&amp;$E315),Anciens!$A$3:$G$334,4,FALSE)</f>
        <v>0</v>
      </c>
      <c r="G315" s="30">
        <f t="shared" si="17"/>
        <v>0</v>
      </c>
      <c r="H315" s="10" t="s">
        <v>753</v>
      </c>
      <c r="I315" s="31">
        <f>IF(OR(H315="NON",H315=""),G315,IF(H315="Famille",MAX(0,G315-$N$362),IF(H315="Promotion",MAX(0,G315-$N$363),IF(H315="mi-saison",MAX(0,ROUNDDOWN(G315*(1-$N$364),0)),IF(H315="Apogei94",MAX(0,ROUNDDOWN(G315*(1-$N$365),0)))))))</f>
        <v>0</v>
      </c>
      <c r="J315" s="9"/>
      <c r="K315" s="32">
        <f t="shared" si="18"/>
        <v>0</v>
      </c>
      <c r="L315" s="33" t="str">
        <f t="shared" si="19"/>
        <v/>
      </c>
      <c r="M315" s="35"/>
      <c r="N315" s="36"/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20"/>
        <v/>
      </c>
      <c r="AE315" s="26"/>
      <c r="AF315" s="27"/>
      <c r="AG315" s="28"/>
      <c r="AH315" s="234" t="str">
        <f>IF(ISNA(VLOOKUP(CONCATENATE($D315&amp;$E315),Anciens!$A$3:$G$334,5,FALSE))=TRUE,"",IF(VLOOKUP(CONCATENATE($D315&amp;$E315),Anciens!$A$3:$G$334,5,FALSE)=0,"",VLOOKUP(CONCATENATE($D315&amp;$E315),Anciens!$A$3:$G$334,5,FALSE)))</f>
        <v/>
      </c>
      <c r="AI315" s="142" t="str">
        <f>IF(ISNA(VLOOKUP(CONCATENATE($D315&amp;$E315),Anciens!$A$3:$G$334,6,FALSE))=TRUE,"",IF(VLOOKUP(CONCATENATE($D315&amp;$E315),Anciens!$A$3:$G$334,6,FALSE)=0,"",VLOOKUP(CONCATENATE($D315&amp;$E315),Anciens!$A$3:$G$334,6,FALSE)))</f>
        <v/>
      </c>
      <c r="AJ315" s="142" t="str">
        <f>IF(ISNA(VLOOKUP(CONCATENATE($D315&amp;$E315),Anciens!$A$3:$G$334,7,FALSE))=TRUE,"",IF(VLOOKUP(CONCATENATE($D315&amp;$E315),Anciens!$A$3:$G$334,7,FALSE)=0,"",VLOOKUP(CONCATENATE($D315&amp;$E315),Anciens!$A$3:$G$334,7,FALSE)))</f>
        <v/>
      </c>
    </row>
    <row r="316" spans="1:36" ht="15" customHeight="1" x14ac:dyDescent="0.2">
      <c r="A316" s="12"/>
      <c r="B316" s="13"/>
      <c r="C316" s="14"/>
      <c r="D316" s="15"/>
      <c r="E316" s="16"/>
      <c r="F316" s="17">
        <f>VLOOKUP(CONCATENATE($D316&amp;$E316),Anciens!$A$3:$G$334,4,FALSE)</f>
        <v>0</v>
      </c>
      <c r="G316" s="30">
        <f t="shared" si="17"/>
        <v>0</v>
      </c>
      <c r="H316" s="10" t="s">
        <v>753</v>
      </c>
      <c r="I316" s="31">
        <f>IF(OR(H316="NON",H316=""),G316,IF(H316="Famille",MAX(0,G316-$N$362),IF(H316="Promotion",MAX(0,G316-$N$363),IF(H316="mi-saison",MAX(0,ROUNDDOWN(G316*(1-$N$364),0)),IF(H316="Apogei94",MAX(0,ROUNDDOWN(G316*(1-$N$365),0)))))))</f>
        <v>0</v>
      </c>
      <c r="J316" s="9"/>
      <c r="K316" s="32">
        <f t="shared" si="18"/>
        <v>0</v>
      </c>
      <c r="L316" s="33" t="str">
        <f t="shared" si="19"/>
        <v/>
      </c>
      <c r="M316" s="35"/>
      <c r="N316" s="36"/>
      <c r="O316" s="123"/>
      <c r="P316" s="120"/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20"/>
        <v/>
      </c>
      <c r="AE316" s="26"/>
      <c r="AF316" s="27"/>
      <c r="AG316" s="28"/>
      <c r="AH316" s="234" t="str">
        <f>IF(ISNA(VLOOKUP(CONCATENATE($D316&amp;$E316),Anciens!$A$3:$G$334,5,FALSE))=TRUE,"",IF(VLOOKUP(CONCATENATE($D316&amp;$E316),Anciens!$A$3:$G$334,5,FALSE)=0,"",VLOOKUP(CONCATENATE($D316&amp;$E316),Anciens!$A$3:$G$334,5,FALSE)))</f>
        <v/>
      </c>
      <c r="AI316" s="142" t="str">
        <f>IF(ISNA(VLOOKUP(CONCATENATE($D316&amp;$E316),Anciens!$A$3:$G$334,6,FALSE))=TRUE,"",IF(VLOOKUP(CONCATENATE($D316&amp;$E316),Anciens!$A$3:$G$334,6,FALSE)=0,"",VLOOKUP(CONCATENATE($D316&amp;$E316),Anciens!$A$3:$G$334,6,FALSE)))</f>
        <v/>
      </c>
      <c r="AJ316" s="142" t="str">
        <f>IF(ISNA(VLOOKUP(CONCATENATE($D316&amp;$E316),Anciens!$A$3:$G$334,7,FALSE))=TRUE,"",IF(VLOOKUP(CONCATENATE($D316&amp;$E316),Anciens!$A$3:$G$334,7,FALSE)=0,"",VLOOKUP(CONCATENATE($D316&amp;$E316),Anciens!$A$3:$G$334,7,FALSE)))</f>
        <v/>
      </c>
    </row>
    <row r="317" spans="1:36" ht="15" customHeight="1" x14ac:dyDescent="0.2">
      <c r="A317" s="12"/>
      <c r="B317" s="13"/>
      <c r="C317" s="14"/>
      <c r="D317" s="15"/>
      <c r="E317" s="16"/>
      <c r="F317" s="17">
        <f>VLOOKUP(CONCATENATE($D317&amp;$E317),Anciens!$A$3:$G$334,4,FALSE)</f>
        <v>0</v>
      </c>
      <c r="G317" s="30">
        <f t="shared" si="17"/>
        <v>0</v>
      </c>
      <c r="H317" s="10" t="s">
        <v>753</v>
      </c>
      <c r="I317" s="31">
        <f>IF(OR(H317="NON",H317=""),G317,IF(H317="Famille",MAX(0,G317-$N$362),IF(H317="Promotion",MAX(0,G317-$N$363),IF(H317="mi-saison",MAX(0,ROUNDDOWN(G317*(1-$N$364),0)),IF(H317="Apogei94",MAX(0,ROUNDDOWN(G317*(1-$N$365),0)))))))</f>
        <v>0</v>
      </c>
      <c r="J317" s="9"/>
      <c r="K317" s="32">
        <f t="shared" si="18"/>
        <v>0</v>
      </c>
      <c r="L317" s="33" t="str">
        <f t="shared" si="19"/>
        <v/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20"/>
        <v/>
      </c>
      <c r="AE317" s="26"/>
      <c r="AF317" s="27"/>
      <c r="AG317" s="28"/>
      <c r="AH317" s="234" t="str">
        <f>IF(ISNA(VLOOKUP(CONCATENATE($D317&amp;$E317),Anciens!$A$3:$G$334,5,FALSE))=TRUE,"",IF(VLOOKUP(CONCATENATE($D317&amp;$E317),Anciens!$A$3:$G$334,5,FALSE)=0,"",VLOOKUP(CONCATENATE($D317&amp;$E317),Anciens!$A$3:$G$334,5,FALSE)))</f>
        <v/>
      </c>
      <c r="AI317" s="142" t="str">
        <f>IF(ISNA(VLOOKUP(CONCATENATE($D317&amp;$E317),Anciens!$A$3:$G$334,6,FALSE))=TRUE,"",IF(VLOOKUP(CONCATENATE($D317&amp;$E317),Anciens!$A$3:$G$334,6,FALSE)=0,"",VLOOKUP(CONCATENATE($D317&amp;$E317),Anciens!$A$3:$G$334,6,FALSE)))</f>
        <v/>
      </c>
      <c r="AJ317" s="142" t="str">
        <f>IF(ISNA(VLOOKUP(CONCATENATE($D317&amp;$E317),Anciens!$A$3:$G$334,7,FALSE))=TRUE,"",IF(VLOOKUP(CONCATENATE($D317&amp;$E317),Anciens!$A$3:$G$334,7,FALSE)=0,"",VLOOKUP(CONCATENATE($D317&amp;$E317),Anciens!$A$3:$G$334,7,FALSE)))</f>
        <v/>
      </c>
    </row>
    <row r="318" spans="1:36" ht="15" customHeight="1" x14ac:dyDescent="0.2">
      <c r="A318" s="12"/>
      <c r="B318" s="13"/>
      <c r="C318" s="14"/>
      <c r="D318" s="15"/>
      <c r="E318" s="16"/>
      <c r="F318" s="17">
        <f>VLOOKUP(CONCATENATE($D318&amp;$E318),Anciens!$A$3:$G$334,4,FALSE)</f>
        <v>0</v>
      </c>
      <c r="G318" s="30">
        <f t="shared" si="17"/>
        <v>0</v>
      </c>
      <c r="H318" s="10" t="s">
        <v>753</v>
      </c>
      <c r="I318" s="31">
        <f>IF(OR(H318="NON",H318=""),G318,IF(H318="Famille",MAX(0,G318-$N$362),IF(H318="Promotion",MAX(0,G318-$N$363),IF(H318="mi-saison",MAX(0,ROUNDDOWN(G318*(1-$N$364),0)),IF(H318="Apogei94",MAX(0,ROUNDDOWN(G318*(1-$N$365),0)))))))</f>
        <v>0</v>
      </c>
      <c r="J318" s="9"/>
      <c r="K318" s="32">
        <f t="shared" si="18"/>
        <v>0</v>
      </c>
      <c r="L318" s="33" t="str">
        <f t="shared" si="19"/>
        <v/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20"/>
        <v/>
      </c>
      <c r="AE318" s="26"/>
      <c r="AF318" s="27"/>
      <c r="AG318" s="28"/>
      <c r="AH318" s="234" t="str">
        <f>IF(ISNA(VLOOKUP(CONCATENATE($D318&amp;$E318),Anciens!$A$3:$G$334,5,FALSE))=TRUE,"",IF(VLOOKUP(CONCATENATE($D318&amp;$E318),Anciens!$A$3:$G$334,5,FALSE)=0,"",VLOOKUP(CONCATENATE($D318&amp;$E318),Anciens!$A$3:$G$334,5,FALSE)))</f>
        <v/>
      </c>
      <c r="AI318" s="142" t="str">
        <f>IF(ISNA(VLOOKUP(CONCATENATE($D318&amp;$E318),Anciens!$A$3:$G$334,6,FALSE))=TRUE,"",IF(VLOOKUP(CONCATENATE($D318&amp;$E318),Anciens!$A$3:$G$334,6,FALSE)=0,"",VLOOKUP(CONCATENATE($D318&amp;$E318),Anciens!$A$3:$G$334,6,FALSE)))</f>
        <v/>
      </c>
      <c r="AJ318" s="142" t="str">
        <f>IF(ISNA(VLOOKUP(CONCATENATE($D318&amp;$E318),Anciens!$A$3:$G$334,7,FALSE))=TRUE,"",IF(VLOOKUP(CONCATENATE($D318&amp;$E318),Anciens!$A$3:$G$334,7,FALSE)=0,"",VLOOKUP(CONCATENATE($D318&amp;$E318),Anciens!$A$3:$G$334,7,FALSE)))</f>
        <v/>
      </c>
    </row>
    <row r="319" spans="1:36" ht="15" customHeight="1" x14ac:dyDescent="0.2">
      <c r="A319" s="12"/>
      <c r="B319" s="13"/>
      <c r="C319" s="14"/>
      <c r="D319" s="15"/>
      <c r="E319" s="16"/>
      <c r="F319" s="17">
        <f>VLOOKUP(CONCATENATE($D319&amp;$E319),Anciens!$A$3:$G$334,4,FALSE)</f>
        <v>0</v>
      </c>
      <c r="G319" s="30">
        <f t="shared" si="17"/>
        <v>0</v>
      </c>
      <c r="H319" s="10" t="s">
        <v>753</v>
      </c>
      <c r="I319" s="31">
        <f>IF(OR(H319="NON",H319=""),G319,IF(H319="Famille",MAX(0,G319-$N$362),IF(H319="Promotion",MAX(0,G319-$N$363),IF(H319="mi-saison",MAX(0,ROUNDDOWN(G319*(1-$N$364),0)),IF(H319="Apogei94",MAX(0,ROUNDDOWN(G319*(1-$N$365),0)))))))</f>
        <v>0</v>
      </c>
      <c r="J319" s="9"/>
      <c r="K319" s="32">
        <f t="shared" si="18"/>
        <v>0</v>
      </c>
      <c r="L319" s="33" t="str">
        <f t="shared" si="19"/>
        <v/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20"/>
        <v/>
      </c>
      <c r="AE319" s="26"/>
      <c r="AF319" s="27"/>
      <c r="AG319" s="28"/>
      <c r="AH319" s="234" t="str">
        <f>IF(ISNA(VLOOKUP(CONCATENATE($D319&amp;$E319),Anciens!$A$3:$G$334,5,FALSE))=TRUE,"",IF(VLOOKUP(CONCATENATE($D319&amp;$E319),Anciens!$A$3:$G$334,5,FALSE)=0,"",VLOOKUP(CONCATENATE($D319&amp;$E319),Anciens!$A$3:$G$334,5,FALSE)))</f>
        <v/>
      </c>
      <c r="AI319" s="142" t="str">
        <f>IF(ISNA(VLOOKUP(CONCATENATE($D319&amp;$E319),Anciens!$A$3:$G$334,6,FALSE))=TRUE,"",IF(VLOOKUP(CONCATENATE($D319&amp;$E319),Anciens!$A$3:$G$334,6,FALSE)=0,"",VLOOKUP(CONCATENATE($D319&amp;$E319),Anciens!$A$3:$G$334,6,FALSE)))</f>
        <v/>
      </c>
      <c r="AJ319" s="142" t="str">
        <f>IF(ISNA(VLOOKUP(CONCATENATE($D319&amp;$E319),Anciens!$A$3:$G$334,7,FALSE))=TRUE,"",IF(VLOOKUP(CONCATENATE($D319&amp;$E319),Anciens!$A$3:$G$334,7,FALSE)=0,"",VLOOKUP(CONCATENATE($D319&amp;$E319),Anciens!$A$3:$G$334,7,FALSE)))</f>
        <v/>
      </c>
    </row>
    <row r="320" spans="1:36" ht="15" customHeight="1" x14ac:dyDescent="0.2">
      <c r="A320" s="12"/>
      <c r="B320" s="13"/>
      <c r="C320" s="14"/>
      <c r="D320" s="15"/>
      <c r="E320" s="16"/>
      <c r="F320" s="17">
        <f>VLOOKUP(CONCATENATE($D320&amp;$E320),Anciens!$A$3:$G$334,4,FALSE)</f>
        <v>0</v>
      </c>
      <c r="G320" s="30">
        <f t="shared" si="17"/>
        <v>0</v>
      </c>
      <c r="H320" s="10" t="s">
        <v>753</v>
      </c>
      <c r="I320" s="31">
        <f>IF(OR(H320="NON",H320=""),G320,IF(H320="Famille",MAX(0,G320-$N$362),IF(H320="Promotion",MAX(0,G320-$N$363),IF(H320="mi-saison",MAX(0,ROUNDDOWN(G320*(1-$N$364),0)),IF(H320="Apogei94",MAX(0,ROUNDDOWN(G320*(1-$N$365),0)))))))</f>
        <v>0</v>
      </c>
      <c r="J320" s="9"/>
      <c r="K320" s="32">
        <f t="shared" si="18"/>
        <v>0</v>
      </c>
      <c r="L320" s="33" t="str">
        <f t="shared" si="19"/>
        <v/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20"/>
        <v/>
      </c>
      <c r="AE320" s="26"/>
      <c r="AF320" s="27"/>
      <c r="AG320" s="28"/>
      <c r="AH320" s="142" t="str">
        <f>IF(ISNA(VLOOKUP(CONCATENATE($D320&amp;$E320),Anciens!$A$3:$G$334,5,FALSE))=TRUE,"",IF(VLOOKUP(CONCATENATE($D320&amp;$E320),Anciens!$A$3:$G$334,5,FALSE)=0,"",VLOOKUP(CONCATENATE($D320&amp;$E320),Anciens!$A$3:$G$334,5,FALSE)))</f>
        <v/>
      </c>
      <c r="AI320" s="142" t="str">
        <f>IF(ISNA(VLOOKUP(CONCATENATE($D320&amp;$E320),Anciens!$A$3:$G$334,6,FALSE))=TRUE,"",IF(VLOOKUP(CONCATENATE($D320&amp;$E320),Anciens!$A$3:$G$334,6,FALSE)=0,"",VLOOKUP(CONCATENATE($D320&amp;$E320),Anciens!$A$3:$G$334,6,FALSE)))</f>
        <v/>
      </c>
      <c r="AJ320" s="142" t="str">
        <f>IF(ISNA(VLOOKUP(CONCATENATE($D320&amp;$E320),Anciens!$A$3:$G$334,7,FALSE))=TRUE,"",IF(VLOOKUP(CONCATENATE($D320&amp;$E320),Anciens!$A$3:$G$334,7,FALSE)=0,"",VLOOKUP(CONCATENATE($D320&amp;$E320),Anciens!$A$3:$G$334,7,FALSE)))</f>
        <v/>
      </c>
    </row>
    <row r="321" spans="1:36" ht="15" customHeight="1" x14ac:dyDescent="0.2">
      <c r="A321" s="12"/>
      <c r="B321" s="13"/>
      <c r="C321" s="14"/>
      <c r="D321" s="15"/>
      <c r="E321" s="16"/>
      <c r="F321" s="17">
        <f>VLOOKUP(CONCATENATE($D321&amp;$E321),Anciens!$A$3:$G$334,4,FALSE)</f>
        <v>0</v>
      </c>
      <c r="G321" s="30">
        <f t="shared" si="17"/>
        <v>0</v>
      </c>
      <c r="H321" s="10" t="s">
        <v>753</v>
      </c>
      <c r="I321" s="31">
        <f>IF(OR(H321="NON",H321=""),G321,IF(H321="Famille",MAX(0,G321-$N$362),IF(H321="Promotion",MAX(0,G321-$N$363),IF(H321="mi-saison",MAX(0,ROUNDDOWN(G321*(1-$N$364),0)),IF(H321="Apogei94",MAX(0,ROUNDDOWN(G321*(1-$N$365),0)))))))</f>
        <v>0</v>
      </c>
      <c r="J321" s="9"/>
      <c r="K321" s="32">
        <f t="shared" si="18"/>
        <v>0</v>
      </c>
      <c r="L321" s="33" t="str">
        <f t="shared" si="19"/>
        <v/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20"/>
        <v/>
      </c>
      <c r="AE321" s="26"/>
      <c r="AF321" s="27"/>
      <c r="AG321" s="28"/>
      <c r="AH321" s="234" t="str">
        <f>IF(ISNA(VLOOKUP(CONCATENATE($D321&amp;$E321),Anciens!$A$3:$G$334,5,FALSE))=TRUE,"",IF(VLOOKUP(CONCATENATE($D321&amp;$E321),Anciens!$A$3:$G$334,5,FALSE)=0,"",VLOOKUP(CONCATENATE($D321&amp;$E321),Anciens!$A$3:$G$334,5,FALSE)))</f>
        <v/>
      </c>
      <c r="AI321" s="142" t="str">
        <f>IF(ISNA(VLOOKUP(CONCATENATE($D321&amp;$E321),Anciens!$A$3:$G$334,6,FALSE))=TRUE,"",IF(VLOOKUP(CONCATENATE($D321&amp;$E321),Anciens!$A$3:$G$334,6,FALSE)=0,"",VLOOKUP(CONCATENATE($D321&amp;$E321),Anciens!$A$3:$G$334,6,FALSE)))</f>
        <v/>
      </c>
      <c r="AJ321" s="142" t="str">
        <f>IF(ISNA(VLOOKUP(CONCATENATE($D321&amp;$E321),Anciens!$A$3:$G$334,7,FALSE))=TRUE,"",IF(VLOOKUP(CONCATENATE($D321&amp;$E321),Anciens!$A$3:$G$334,7,FALSE)=0,"",VLOOKUP(CONCATENATE($D321&amp;$E321),Anciens!$A$3:$G$334,7,FALSE)))</f>
        <v/>
      </c>
    </row>
    <row r="322" spans="1:36" ht="15" customHeight="1" x14ac:dyDescent="0.2">
      <c r="A322" s="12"/>
      <c r="B322" s="13"/>
      <c r="C322" s="14"/>
      <c r="D322" s="15"/>
      <c r="E322" s="16"/>
      <c r="F322" s="17">
        <f>VLOOKUP(CONCATENATE($D322&amp;$E322),Anciens!$A$3:$G$334,4,FALSE)</f>
        <v>0</v>
      </c>
      <c r="G322" s="30">
        <f t="shared" si="17"/>
        <v>0</v>
      </c>
      <c r="H322" s="10" t="s">
        <v>753</v>
      </c>
      <c r="I322" s="31">
        <f>IF(OR(H322="NON",H322=""),G322,IF(H322="Famille",MAX(0,G322-$N$362),IF(H322="Promotion",MAX(0,G322-$N$363),IF(H322="mi-saison",MAX(0,ROUNDDOWN(G322*(1-$N$364),0)),IF(H322="Apogei94",MAX(0,ROUNDDOWN(G322*(1-$N$365),0)))))))</f>
        <v>0</v>
      </c>
      <c r="J322" s="9"/>
      <c r="K322" s="32">
        <f t="shared" si="18"/>
        <v>0</v>
      </c>
      <c r="L322" s="33" t="str">
        <f t="shared" si="19"/>
        <v/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20"/>
        <v/>
      </c>
      <c r="AE322" s="26"/>
      <c r="AF322" s="27"/>
      <c r="AG322" s="28"/>
      <c r="AH322" s="234" t="str">
        <f>IF(ISNA(VLOOKUP(CONCATENATE($D322&amp;$E322),Anciens!$A$3:$G$334,5,FALSE))=TRUE,"",IF(VLOOKUP(CONCATENATE($D322&amp;$E322),Anciens!$A$3:$G$334,5,FALSE)=0,"",VLOOKUP(CONCATENATE($D322&amp;$E322),Anciens!$A$3:$G$334,5,FALSE)))</f>
        <v/>
      </c>
      <c r="AI322" s="142" t="str">
        <f>IF(ISNA(VLOOKUP(CONCATENATE($D322&amp;$E322),Anciens!$A$3:$G$334,6,FALSE))=TRUE,"",IF(VLOOKUP(CONCATENATE($D322&amp;$E322),Anciens!$A$3:$G$334,6,FALSE)=0,"",VLOOKUP(CONCATENATE($D322&amp;$E322),Anciens!$A$3:$G$334,6,FALSE)))</f>
        <v/>
      </c>
      <c r="AJ322" s="142" t="str">
        <f>IF(ISNA(VLOOKUP(CONCATENATE($D322&amp;$E322),Anciens!$A$3:$G$334,7,FALSE))=TRUE,"",IF(VLOOKUP(CONCATENATE($D322&amp;$E322),Anciens!$A$3:$G$334,7,FALSE)=0,"",VLOOKUP(CONCATENATE($D322&amp;$E322),Anciens!$A$3:$G$334,7,FALSE)))</f>
        <v/>
      </c>
    </row>
    <row r="323" spans="1:36" ht="15" customHeight="1" x14ac:dyDescent="0.2">
      <c r="A323" s="12"/>
      <c r="B323" s="13"/>
      <c r="C323" s="14"/>
      <c r="D323" s="15"/>
      <c r="E323" s="16"/>
      <c r="F323" s="17">
        <f>VLOOKUP(CONCATENATE($D323&amp;$E323),Anciens!$A$3:$G$334,4,FALSE)</f>
        <v>0</v>
      </c>
      <c r="G323" s="30">
        <f t="shared" ref="G323:G332" si="21">IF(OR($C323="",$C323="DIR",$C323="ARB"),0,IF($C323="LOI",185,IF($C323="BAB",100,IF($C323="ENS",100,IF($C323="FIT",185,IF($F323&lt;=VALUE("01/01/2006"),230,IF($F323&lt;=VALUE("01/01/2009"),200,IF($F323&lt;=VALUE("01/01/2013"),180,IF($F323&lt;=VALUE("01/01/2015"),170,155)))))))))</f>
        <v>0</v>
      </c>
      <c r="H323" s="10" t="s">
        <v>753</v>
      </c>
      <c r="I323" s="31">
        <f>IF(OR(H323="NON",H323=""),G323,IF(H323="Famille",MAX(0,G323-$N$362),IF(H323="Promotion",MAX(0,G323-$N$363),IF(H323="mi-saison",MAX(0,ROUNDDOWN(G323*(1-$N$364),0)),IF(H323="Apogei94",MAX(0,ROUNDDOWN(G323*(1-$N$365),0)))))))</f>
        <v>0</v>
      </c>
      <c r="J323" s="9"/>
      <c r="K323" s="32">
        <f t="shared" si="18"/>
        <v>0</v>
      </c>
      <c r="L323" s="33" t="str">
        <f t="shared" si="19"/>
        <v/>
      </c>
      <c r="M323" s="35"/>
      <c r="N323" s="36"/>
      <c r="O323" s="123"/>
      <c r="P323" s="120"/>
      <c r="Q323" s="37"/>
      <c r="R323" s="153"/>
      <c r="S323" s="154"/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20"/>
        <v/>
      </c>
      <c r="AE323" s="26"/>
      <c r="AF323" s="27"/>
      <c r="AG323" s="28"/>
      <c r="AH323" s="234" t="str">
        <f>IF(ISNA(VLOOKUP(CONCATENATE($D323&amp;$E323),Anciens!$A$3:$G$334,5,FALSE))=TRUE,"",IF(VLOOKUP(CONCATENATE($D323&amp;$E323),Anciens!$A$3:$G$334,5,FALSE)=0,"",VLOOKUP(CONCATENATE($D323&amp;$E323),Anciens!$A$3:$G$334,5,FALSE)))</f>
        <v/>
      </c>
      <c r="AI323" s="142" t="str">
        <f>IF(ISNA(VLOOKUP(CONCATENATE($D323&amp;$E323),Anciens!$A$3:$G$334,6,FALSE))=TRUE,"",IF(VLOOKUP(CONCATENATE($D323&amp;$E323),Anciens!$A$3:$G$334,6,FALSE)=0,"",VLOOKUP(CONCATENATE($D323&amp;$E323),Anciens!$A$3:$G$334,6,FALSE)))</f>
        <v/>
      </c>
      <c r="AJ323" s="142" t="str">
        <f>IF(ISNA(VLOOKUP(CONCATENATE($D323&amp;$E323),Anciens!$A$3:$G$334,7,FALSE))=TRUE,"",IF(VLOOKUP(CONCATENATE($D323&amp;$E323),Anciens!$A$3:$G$334,7,FALSE)=0,"",VLOOKUP(CONCATENATE($D323&amp;$E323),Anciens!$A$3:$G$334,7,FALSE)))</f>
        <v/>
      </c>
    </row>
    <row r="324" spans="1:36" ht="15" customHeight="1" x14ac:dyDescent="0.2">
      <c r="A324" s="12"/>
      <c r="B324" s="13"/>
      <c r="C324" s="14"/>
      <c r="D324" s="15"/>
      <c r="E324" s="16"/>
      <c r="F324" s="17">
        <f>VLOOKUP(CONCATENATE($D324&amp;$E324),Anciens!$A$3:$G$334,4,FALSE)</f>
        <v>0</v>
      </c>
      <c r="G324" s="30">
        <f t="shared" si="21"/>
        <v>0</v>
      </c>
      <c r="H324" s="10" t="s">
        <v>753</v>
      </c>
      <c r="I324" s="31">
        <f>IF(OR(H324="NON",H324=""),G324,IF(H324="Famille",MAX(0,G324-$N$362),IF(H324="Promotion",MAX(0,G324-$N$363),IF(H324="mi-saison",MAX(0,ROUNDDOWN(G324*(1-$N$364),0)),IF(H324="Apogei94",MAX(0,ROUNDDOWN(G324*(1-$N$365),0)))))))</f>
        <v>0</v>
      </c>
      <c r="J324" s="9"/>
      <c r="K324" s="32">
        <f t="shared" ref="K324:K350" si="22">SUM(N324,S324,X324)</f>
        <v>0</v>
      </c>
      <c r="L324" s="33" t="str">
        <f t="shared" ref="L324:L350" si="23">IF(D324="","",I324-K324)</f>
        <v/>
      </c>
      <c r="M324" s="35"/>
      <c r="N324" s="36"/>
      <c r="O324" s="123"/>
      <c r="P324" s="120"/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ref="AD324:AD350" si="24">IF(OR(AC324&lt;&gt;"Oui",C324&lt;&gt;"JOU"),"",IF(F324&lt;VALUE("01/01/2006"),154,IF(F324&lt;VALUE("01/01/2010"),79,0)))</f>
        <v/>
      </c>
      <c r="AE324" s="26"/>
      <c r="AF324" s="27"/>
      <c r="AG324" s="28"/>
      <c r="AH324" s="234" t="str">
        <f>IF(ISNA(VLOOKUP(CONCATENATE($D324&amp;$E324),Anciens!$A$3:$G$334,5,FALSE))=TRUE,"",IF(VLOOKUP(CONCATENATE($D324&amp;$E324),Anciens!$A$3:$G$334,5,FALSE)=0,"",VLOOKUP(CONCATENATE($D324&amp;$E324),Anciens!$A$3:$G$334,5,FALSE)))</f>
        <v/>
      </c>
      <c r="AI324" s="142" t="str">
        <f>IF(ISNA(VLOOKUP(CONCATENATE($D324&amp;$E324),Anciens!$A$3:$G$334,6,FALSE))=TRUE,"",IF(VLOOKUP(CONCATENATE($D324&amp;$E324),Anciens!$A$3:$G$334,6,FALSE)=0,"",VLOOKUP(CONCATENATE($D324&amp;$E324),Anciens!$A$3:$G$334,6,FALSE)))</f>
        <v/>
      </c>
      <c r="AJ324" s="142" t="str">
        <f>IF(ISNA(VLOOKUP(CONCATENATE($D324&amp;$E324),Anciens!$A$3:$G$334,7,FALSE))=TRUE,"",IF(VLOOKUP(CONCATENATE($D324&amp;$E324),Anciens!$A$3:$G$334,7,FALSE)=0,"",VLOOKUP(CONCATENATE($D324&amp;$E324),Anciens!$A$3:$G$334,7,FALSE)))</f>
        <v/>
      </c>
    </row>
    <row r="325" spans="1:36" ht="15" customHeight="1" x14ac:dyDescent="0.2">
      <c r="A325" s="12"/>
      <c r="B325" s="13"/>
      <c r="C325" s="14"/>
      <c r="D325" s="15"/>
      <c r="E325" s="16"/>
      <c r="F325" s="17">
        <f>VLOOKUP(CONCATENATE($D325&amp;$E325),Anciens!$A$3:$G$334,4,FALSE)</f>
        <v>0</v>
      </c>
      <c r="G325" s="30">
        <f t="shared" si="21"/>
        <v>0</v>
      </c>
      <c r="H325" s="10" t="s">
        <v>753</v>
      </c>
      <c r="I325" s="31">
        <f>IF(OR(H325="NON",H325=""),G325,IF(H325="Famille",MAX(0,G325-$N$362),IF(H325="Promotion",MAX(0,G325-$N$363),IF(H325="mi-saison",MAX(0,ROUNDDOWN(G325*(1-$N$364),0)),IF(H325="Apogei94",MAX(0,ROUNDDOWN(G325*(1-$N$365),0)))))))</f>
        <v>0</v>
      </c>
      <c r="J325" s="9"/>
      <c r="K325" s="32">
        <f t="shared" si="22"/>
        <v>0</v>
      </c>
      <c r="L325" s="33" t="str">
        <f t="shared" si="23"/>
        <v/>
      </c>
      <c r="M325" s="35"/>
      <c r="N325" s="36"/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24"/>
        <v/>
      </c>
      <c r="AE325" s="26"/>
      <c r="AF325" s="27"/>
      <c r="AG325" s="28"/>
      <c r="AH325" s="234" t="str">
        <f>IF(ISNA(VLOOKUP(CONCATENATE($D325&amp;$E325),Anciens!$A$3:$G$334,5,FALSE))=TRUE,"",IF(VLOOKUP(CONCATENATE($D325&amp;$E325),Anciens!$A$3:$G$334,5,FALSE)=0,"",VLOOKUP(CONCATENATE($D325&amp;$E325),Anciens!$A$3:$G$334,5,FALSE)))</f>
        <v/>
      </c>
      <c r="AI325" s="142" t="str">
        <f>IF(ISNA(VLOOKUP(CONCATENATE($D325&amp;$E325),Anciens!$A$3:$G$334,6,FALSE))=TRUE,"",IF(VLOOKUP(CONCATENATE($D325&amp;$E325),Anciens!$A$3:$G$334,6,FALSE)=0,"",VLOOKUP(CONCATENATE($D325&amp;$E325),Anciens!$A$3:$G$334,6,FALSE)))</f>
        <v/>
      </c>
      <c r="AJ325" s="142" t="str">
        <f>IF(ISNA(VLOOKUP(CONCATENATE($D325&amp;$E325),Anciens!$A$3:$G$334,7,FALSE))=TRUE,"",IF(VLOOKUP(CONCATENATE($D325&amp;$E325),Anciens!$A$3:$G$334,7,FALSE)=0,"",VLOOKUP(CONCATENATE($D325&amp;$E325),Anciens!$A$3:$G$334,7,FALSE)))</f>
        <v/>
      </c>
    </row>
    <row r="326" spans="1:36" ht="15" customHeight="1" x14ac:dyDescent="0.2">
      <c r="A326" s="12"/>
      <c r="B326" s="13"/>
      <c r="C326" s="14"/>
      <c r="D326" s="15"/>
      <c r="E326" s="16"/>
      <c r="F326" s="17">
        <f>VLOOKUP(CONCATENATE($D326&amp;$E326),Anciens!$A$3:$G$334,4,FALSE)</f>
        <v>0</v>
      </c>
      <c r="G326" s="30">
        <f t="shared" si="21"/>
        <v>0</v>
      </c>
      <c r="H326" s="10" t="s">
        <v>753</v>
      </c>
      <c r="I326" s="31">
        <f>IF(OR(H326="NON",H326=""),G326,IF(H326="Famille",MAX(0,G326-$N$362),IF(H326="Promotion",MAX(0,G326-$N$363),IF(H326="mi-saison",MAX(0,ROUNDDOWN(G326*(1-$N$364),0)),IF(H326="Apogei94",MAX(0,ROUNDDOWN(G326*(1-$N$365),0)))))))</f>
        <v>0</v>
      </c>
      <c r="J326" s="9"/>
      <c r="K326" s="32">
        <f t="shared" si="22"/>
        <v>0</v>
      </c>
      <c r="L326" s="33" t="str">
        <f t="shared" si="23"/>
        <v/>
      </c>
      <c r="M326" s="35"/>
      <c r="N326" s="36"/>
      <c r="O326" s="123"/>
      <c r="P326" s="120"/>
      <c r="Q326" s="37"/>
      <c r="R326" s="153"/>
      <c r="S326" s="154"/>
      <c r="T326" s="155"/>
      <c r="U326" s="156"/>
      <c r="V326" s="157"/>
      <c r="W326" s="183"/>
      <c r="X326" s="184"/>
      <c r="Y326" s="185"/>
      <c r="Z326" s="186"/>
      <c r="AA326" s="187"/>
      <c r="AB326" s="24"/>
      <c r="AC326" s="25"/>
      <c r="AD326" s="34" t="str">
        <f t="shared" si="24"/>
        <v/>
      </c>
      <c r="AE326" s="26"/>
      <c r="AF326" s="27"/>
      <c r="AG326" s="28"/>
      <c r="AH326" s="234" t="str">
        <f>IF(ISNA(VLOOKUP(CONCATENATE($D326&amp;$E326),Anciens!$A$3:$G$334,5,FALSE))=TRUE,"",IF(VLOOKUP(CONCATENATE($D326&amp;$E326),Anciens!$A$3:$G$334,5,FALSE)=0,"",VLOOKUP(CONCATENATE($D326&amp;$E326),Anciens!$A$3:$G$334,5,FALSE)))</f>
        <v/>
      </c>
      <c r="AI326" s="142" t="str">
        <f>IF(ISNA(VLOOKUP(CONCATENATE($D326&amp;$E326),Anciens!$A$3:$G$334,6,FALSE))=TRUE,"",IF(VLOOKUP(CONCATENATE($D326&amp;$E326),Anciens!$A$3:$G$334,6,FALSE)=0,"",VLOOKUP(CONCATENATE($D326&amp;$E326),Anciens!$A$3:$G$334,6,FALSE)))</f>
        <v/>
      </c>
      <c r="AJ326" s="142" t="str">
        <f>IF(ISNA(VLOOKUP(CONCATENATE($D326&amp;$E326),Anciens!$A$3:$G$334,7,FALSE))=TRUE,"",IF(VLOOKUP(CONCATENATE($D326&amp;$E326),Anciens!$A$3:$G$334,7,FALSE)=0,"",VLOOKUP(CONCATENATE($D326&amp;$E326),Anciens!$A$3:$G$334,7,FALSE)))</f>
        <v/>
      </c>
    </row>
    <row r="327" spans="1:36" ht="15" customHeight="1" x14ac:dyDescent="0.2">
      <c r="A327" s="12"/>
      <c r="B327" s="13"/>
      <c r="C327" s="14"/>
      <c r="D327" s="15"/>
      <c r="E327" s="16"/>
      <c r="F327" s="17">
        <f>VLOOKUP(CONCATENATE($D327&amp;$E327),Anciens!$A$3:$G$334,4,FALSE)</f>
        <v>0</v>
      </c>
      <c r="G327" s="30">
        <f t="shared" si="21"/>
        <v>0</v>
      </c>
      <c r="H327" s="10" t="s">
        <v>753</v>
      </c>
      <c r="I327" s="31">
        <f>IF(OR(H327="NON",H327=""),G327,IF(H327="Famille",MAX(0,G327-$N$362),IF(H327="Promotion",MAX(0,G327-$N$363),IF(H327="mi-saison",MAX(0,ROUNDDOWN(G327*(1-$N$364),0)),IF(H327="Apogei94",MAX(0,ROUNDDOWN(G327*(1-$N$365),0)))))))</f>
        <v>0</v>
      </c>
      <c r="J327" s="9"/>
      <c r="K327" s="32">
        <f t="shared" si="22"/>
        <v>0</v>
      </c>
      <c r="L327" s="33" t="str">
        <f t="shared" si="23"/>
        <v/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si="24"/>
        <v/>
      </c>
      <c r="AE327" s="26"/>
      <c r="AF327" s="27"/>
      <c r="AG327" s="28"/>
      <c r="AH327" s="234" t="str">
        <f>IF(ISNA(VLOOKUP(CONCATENATE($D327&amp;$E327),Anciens!$A$3:$G$334,5,FALSE))=TRUE,"",IF(VLOOKUP(CONCATENATE($D327&amp;$E327),Anciens!$A$3:$G$334,5,FALSE)=0,"",VLOOKUP(CONCATENATE($D327&amp;$E327),Anciens!$A$3:$G$334,5,FALSE)))</f>
        <v/>
      </c>
      <c r="AI327" s="142" t="str">
        <f>IF(ISNA(VLOOKUP(CONCATENATE($D327&amp;$E327),Anciens!$A$3:$G$334,6,FALSE))=TRUE,"",IF(VLOOKUP(CONCATENATE($D327&amp;$E327),Anciens!$A$3:$G$334,6,FALSE)=0,"",VLOOKUP(CONCATENATE($D327&amp;$E327),Anciens!$A$3:$G$334,6,FALSE)))</f>
        <v/>
      </c>
      <c r="AJ327" s="142" t="str">
        <f>IF(ISNA(VLOOKUP(CONCATENATE($D327&amp;$E327),Anciens!$A$3:$G$334,7,FALSE))=TRUE,"",IF(VLOOKUP(CONCATENATE($D327&amp;$E327),Anciens!$A$3:$G$334,7,FALSE)=0,"",VLOOKUP(CONCATENATE($D327&amp;$E327),Anciens!$A$3:$G$334,7,FALSE)))</f>
        <v/>
      </c>
    </row>
    <row r="328" spans="1:36" ht="15" customHeight="1" x14ac:dyDescent="0.2">
      <c r="A328" s="12"/>
      <c r="B328" s="13"/>
      <c r="C328" s="14"/>
      <c r="D328" s="15"/>
      <c r="E328" s="16"/>
      <c r="F328" s="17">
        <f>VLOOKUP(CONCATENATE($D328&amp;$E328),Anciens!$A$3:$G$334,4,FALSE)</f>
        <v>0</v>
      </c>
      <c r="G328" s="30">
        <f t="shared" si="21"/>
        <v>0</v>
      </c>
      <c r="H328" s="10" t="s">
        <v>753</v>
      </c>
      <c r="I328" s="31">
        <f>IF(OR(H328="NON",H328=""),G328,IF(H328="Famille",MAX(0,G328-$N$362),IF(H328="Promotion",MAX(0,G328-$N$363),IF(H328="mi-saison",MAX(0,ROUNDDOWN(G328*(1-$N$364),0)),IF(H328="Apogei94",MAX(0,ROUNDDOWN(G328*(1-$N$365),0)))))))</f>
        <v>0</v>
      </c>
      <c r="J328" s="9"/>
      <c r="K328" s="32">
        <f t="shared" si="22"/>
        <v>0</v>
      </c>
      <c r="L328" s="33" t="str">
        <f t="shared" si="23"/>
        <v/>
      </c>
      <c r="M328" s="35"/>
      <c r="N328" s="36"/>
      <c r="O328" s="123"/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24"/>
        <v/>
      </c>
      <c r="AE328" s="26"/>
      <c r="AF328" s="27"/>
      <c r="AG328" s="28"/>
      <c r="AH328" s="234" t="str">
        <f>IF(ISNA(VLOOKUP(CONCATENATE($D328&amp;$E328),Anciens!$A$3:$G$334,5,FALSE))=TRUE,"",IF(VLOOKUP(CONCATENATE($D328&amp;$E328),Anciens!$A$3:$G$334,5,FALSE)=0,"",VLOOKUP(CONCATENATE($D328&amp;$E328),Anciens!$A$3:$G$334,5,FALSE)))</f>
        <v/>
      </c>
      <c r="AI328" s="142" t="str">
        <f>IF(ISNA(VLOOKUP(CONCATENATE($D328&amp;$E328),Anciens!$A$3:$G$334,6,FALSE))=TRUE,"",IF(VLOOKUP(CONCATENATE($D328&amp;$E328),Anciens!$A$3:$G$334,6,FALSE)=0,"",VLOOKUP(CONCATENATE($D328&amp;$E328),Anciens!$A$3:$G$334,6,FALSE)))</f>
        <v/>
      </c>
      <c r="AJ328" s="142" t="str">
        <f>IF(ISNA(VLOOKUP(CONCATENATE($D328&amp;$E328),Anciens!$A$3:$G$334,7,FALSE))=TRUE,"",IF(VLOOKUP(CONCATENATE($D328&amp;$E328),Anciens!$A$3:$G$334,7,FALSE)=0,"",VLOOKUP(CONCATENATE($D328&amp;$E328),Anciens!$A$3:$G$334,7,FALSE)))</f>
        <v/>
      </c>
    </row>
    <row r="329" spans="1:36" ht="15" customHeight="1" x14ac:dyDescent="0.2">
      <c r="A329" s="12"/>
      <c r="B329" s="13"/>
      <c r="C329" s="14"/>
      <c r="D329" s="15"/>
      <c r="E329" s="16"/>
      <c r="F329" s="17">
        <f>VLOOKUP(CONCATENATE($D329&amp;$E329),Anciens!$A$3:$G$334,4,FALSE)</f>
        <v>0</v>
      </c>
      <c r="G329" s="30">
        <f t="shared" si="21"/>
        <v>0</v>
      </c>
      <c r="H329" s="10" t="s">
        <v>753</v>
      </c>
      <c r="I329" s="31">
        <f>IF(OR(H329="NON",H329=""),G329,IF(H329="Famille",MAX(0,G329-$N$362),IF(H329="Promotion",MAX(0,G329-$N$363),IF(H329="mi-saison",MAX(0,ROUNDDOWN(G329*(1-$N$364),0)),IF(H329="Apogei94",MAX(0,ROUNDDOWN(G329*(1-$N$365),0)))))))</f>
        <v>0</v>
      </c>
      <c r="J329" s="9"/>
      <c r="K329" s="32">
        <f t="shared" si="22"/>
        <v>0</v>
      </c>
      <c r="L329" s="33" t="str">
        <f t="shared" si="23"/>
        <v/>
      </c>
      <c r="M329" s="35"/>
      <c r="N329" s="36"/>
      <c r="O329" s="123"/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24"/>
        <v/>
      </c>
      <c r="AE329" s="26"/>
      <c r="AF329" s="27"/>
      <c r="AG329" s="28"/>
      <c r="AH329" s="234" t="str">
        <f>IF(ISNA(VLOOKUP(CONCATENATE($D329&amp;$E329),Anciens!$A$3:$G$334,5,FALSE))=TRUE,"",IF(VLOOKUP(CONCATENATE($D329&amp;$E329),Anciens!$A$3:$G$334,5,FALSE)=0,"",VLOOKUP(CONCATENATE($D329&amp;$E329),Anciens!$A$3:$G$334,5,FALSE)))</f>
        <v/>
      </c>
      <c r="AI329" s="142" t="str">
        <f>IF(ISNA(VLOOKUP(CONCATENATE($D329&amp;$E329),Anciens!$A$3:$G$334,6,FALSE))=TRUE,"",IF(VLOOKUP(CONCATENATE($D329&amp;$E329),Anciens!$A$3:$G$334,6,FALSE)=0,"",VLOOKUP(CONCATENATE($D329&amp;$E329),Anciens!$A$3:$G$334,6,FALSE)))</f>
        <v/>
      </c>
      <c r="AJ329" s="142" t="str">
        <f>IF(ISNA(VLOOKUP(CONCATENATE($D329&amp;$E329),Anciens!$A$3:$G$334,7,FALSE))=TRUE,"",IF(VLOOKUP(CONCATENATE($D329&amp;$E329),Anciens!$A$3:$G$334,7,FALSE)=0,"",VLOOKUP(CONCATENATE($D329&amp;$E329),Anciens!$A$3:$G$334,7,FALSE)))</f>
        <v/>
      </c>
    </row>
    <row r="330" spans="1:36" ht="15" customHeight="1" x14ac:dyDescent="0.2">
      <c r="A330" s="12"/>
      <c r="B330" s="13"/>
      <c r="C330" s="14"/>
      <c r="D330" s="15"/>
      <c r="E330" s="16"/>
      <c r="F330" s="17">
        <f>VLOOKUP(CONCATENATE($D330&amp;$E330),Anciens!$A$3:$G$334,4,FALSE)</f>
        <v>0</v>
      </c>
      <c r="G330" s="30">
        <f t="shared" si="21"/>
        <v>0</v>
      </c>
      <c r="H330" s="10" t="s">
        <v>753</v>
      </c>
      <c r="I330" s="31">
        <f>IF(OR(H330="NON",H330=""),G330,IF(H330="Famille",MAX(0,G330-$N$362),IF(H330="Promotion",MAX(0,G330-$N$363),IF(H330="mi-saison",MAX(0,ROUNDDOWN(G330*(1-$N$364),0)),IF(H330="Apogei94",MAX(0,ROUNDDOWN(G330*(1-$N$365),0)))))))</f>
        <v>0</v>
      </c>
      <c r="J330" s="9"/>
      <c r="K330" s="32">
        <f t="shared" si="22"/>
        <v>0</v>
      </c>
      <c r="L330" s="33" t="str">
        <f t="shared" si="23"/>
        <v/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24"/>
        <v/>
      </c>
      <c r="AE330" s="26"/>
      <c r="AF330" s="27"/>
      <c r="AG330" s="28"/>
      <c r="AH330" s="234" t="str">
        <f>IF(ISNA(VLOOKUP(CONCATENATE($D330&amp;$E330),Anciens!$A$3:$G$334,5,FALSE))=TRUE,"",IF(VLOOKUP(CONCATENATE($D330&amp;$E330),Anciens!$A$3:$G$334,5,FALSE)=0,"",VLOOKUP(CONCATENATE($D330&amp;$E330),Anciens!$A$3:$G$334,5,FALSE)))</f>
        <v/>
      </c>
      <c r="AI330" s="142" t="str">
        <f>IF(ISNA(VLOOKUP(CONCATENATE($D330&amp;$E330),Anciens!$A$3:$G$334,6,FALSE))=TRUE,"",IF(VLOOKUP(CONCATENATE($D330&amp;$E330),Anciens!$A$3:$G$334,6,FALSE)=0,"",VLOOKUP(CONCATENATE($D330&amp;$E330),Anciens!$A$3:$G$334,6,FALSE)))</f>
        <v/>
      </c>
      <c r="AJ330" s="142" t="str">
        <f>IF(ISNA(VLOOKUP(CONCATENATE($D330&amp;$E330),Anciens!$A$3:$G$334,7,FALSE))=TRUE,"",IF(VLOOKUP(CONCATENATE($D330&amp;$E330),Anciens!$A$3:$G$334,7,FALSE)=0,"",VLOOKUP(CONCATENATE($D330&amp;$E330),Anciens!$A$3:$G$334,7,FALSE)))</f>
        <v/>
      </c>
    </row>
    <row r="331" spans="1:36" ht="15" customHeight="1" x14ac:dyDescent="0.2">
      <c r="A331" s="12"/>
      <c r="B331" s="13"/>
      <c r="C331" s="14"/>
      <c r="D331" s="15"/>
      <c r="E331" s="16"/>
      <c r="F331" s="17">
        <f>VLOOKUP(CONCATENATE($D331&amp;$E331),Anciens!$A$3:$G$334,4,FALSE)</f>
        <v>0</v>
      </c>
      <c r="G331" s="30">
        <f t="shared" si="21"/>
        <v>0</v>
      </c>
      <c r="H331" s="10" t="s">
        <v>753</v>
      </c>
      <c r="I331" s="31">
        <f>IF(OR(H331="NON",H331=""),G331,IF(H331="Famille",MAX(0,G331-$N$362),IF(H331="Promotion",MAX(0,G331-$N$363),IF(H331="mi-saison",MAX(0,ROUNDDOWN(G331*(1-$N$364),0)),IF(H331="Apogei94",MAX(0,ROUNDDOWN(G331*(1-$N$365),0)))))))</f>
        <v>0</v>
      </c>
      <c r="J331" s="9"/>
      <c r="K331" s="32">
        <f t="shared" si="22"/>
        <v>0</v>
      </c>
      <c r="L331" s="33" t="str">
        <f t="shared" si="23"/>
        <v/>
      </c>
      <c r="M331" s="35"/>
      <c r="N331" s="36"/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24"/>
        <v/>
      </c>
      <c r="AE331" s="26"/>
      <c r="AF331" s="27"/>
      <c r="AG331" s="28"/>
      <c r="AH331" s="234" t="str">
        <f>IF(ISNA(VLOOKUP(CONCATENATE($D331&amp;$E331),Anciens!$A$3:$G$334,5,FALSE))=TRUE,"",IF(VLOOKUP(CONCATENATE($D331&amp;$E331),Anciens!$A$3:$G$334,5,FALSE)=0,"",VLOOKUP(CONCATENATE($D331&amp;$E331),Anciens!$A$3:$G$334,5,FALSE)))</f>
        <v/>
      </c>
      <c r="AI331" s="142" t="str">
        <f>IF(ISNA(VLOOKUP(CONCATENATE($D331&amp;$E331),Anciens!$A$3:$G$334,6,FALSE))=TRUE,"",IF(VLOOKUP(CONCATENATE($D331&amp;$E331),Anciens!$A$3:$G$334,6,FALSE)=0,"",VLOOKUP(CONCATENATE($D331&amp;$E331),Anciens!$A$3:$G$334,6,FALSE)))</f>
        <v/>
      </c>
      <c r="AJ331" s="142" t="str">
        <f>IF(ISNA(VLOOKUP(CONCATENATE($D331&amp;$E331),Anciens!$A$3:$G$334,7,FALSE))=TRUE,"",IF(VLOOKUP(CONCATENATE($D331&amp;$E331),Anciens!$A$3:$G$334,7,FALSE)=0,"",VLOOKUP(CONCATENATE($D331&amp;$E331),Anciens!$A$3:$G$334,7,FALSE)))</f>
        <v/>
      </c>
    </row>
    <row r="332" spans="1:36" ht="15" customHeight="1" x14ac:dyDescent="0.2">
      <c r="A332" s="236"/>
      <c r="B332" s="237"/>
      <c r="C332" s="238"/>
      <c r="D332" s="239"/>
      <c r="E332" s="240"/>
      <c r="F332" s="241">
        <f>VLOOKUP(CONCATENATE($D332&amp;$E332),Anciens!$A$3:$G$334,4,FALSE)</f>
        <v>0</v>
      </c>
      <c r="G332" s="40">
        <f t="shared" si="21"/>
        <v>0</v>
      </c>
      <c r="H332" s="242" t="s">
        <v>753</v>
      </c>
      <c r="I332" s="41">
        <f>IF(OR(H332="NON",H332=""),G332,IF(H332="Famille",MAX(0,G332-$N$362),IF(H332="Promotion",MAX(0,G332-$N$363),IF(H332="mi-saison",MAX(0,ROUNDDOWN(G332*(1-$N$364),0)),IF(H332="Apogei94",MAX(0,ROUNDDOWN(G332*(1-$N$365),0)))))))</f>
        <v>0</v>
      </c>
      <c r="J332" s="243"/>
      <c r="K332" s="42">
        <f t="shared" si="22"/>
        <v>0</v>
      </c>
      <c r="L332" s="43" t="str">
        <f t="shared" si="23"/>
        <v/>
      </c>
      <c r="M332" s="244"/>
      <c r="N332" s="245"/>
      <c r="O332" s="246"/>
      <c r="P332" s="247"/>
      <c r="Q332" s="248"/>
      <c r="R332" s="249"/>
      <c r="S332" s="250"/>
      <c r="T332" s="251"/>
      <c r="U332" s="252"/>
      <c r="V332" s="253"/>
      <c r="W332" s="254"/>
      <c r="X332" s="255"/>
      <c r="Y332" s="256"/>
      <c r="Z332" s="257"/>
      <c r="AA332" s="258"/>
      <c r="AB332" s="259"/>
      <c r="AC332" s="260"/>
      <c r="AD332" s="261" t="str">
        <f t="shared" si="24"/>
        <v/>
      </c>
      <c r="AE332" s="262"/>
      <c r="AF332" s="263"/>
      <c r="AG332" s="264"/>
      <c r="AH332" s="234" t="str">
        <f>IF(ISNA(VLOOKUP(CONCATENATE($D332&amp;$E332),Anciens!$A$3:$G$334,5,FALSE))=TRUE,"",IF(VLOOKUP(CONCATENATE($D332&amp;$E332),Anciens!$A$3:$G$334,5,FALSE)=0,"",VLOOKUP(CONCATENATE($D332&amp;$E332),Anciens!$A$3:$G$334,5,FALSE)))</f>
        <v/>
      </c>
      <c r="AI332" s="265" t="str">
        <f>IF(ISNA(VLOOKUP(CONCATENATE($D332&amp;$E332),Anciens!$A$3:$G$334,6,FALSE))=TRUE,"",IF(VLOOKUP(CONCATENATE($D332&amp;$E332),Anciens!$A$3:$G$334,6,FALSE)=0,"",VLOOKUP(CONCATENATE($D332&amp;$E332),Anciens!$A$3:$G$334,6,FALSE)))</f>
        <v/>
      </c>
      <c r="AJ332" s="265" t="str">
        <f>IF(ISNA(VLOOKUP(CONCATENATE($D332&amp;$E332),Anciens!$A$3:$G$334,7,FALSE))=TRUE,"",IF(VLOOKUP(CONCATENATE($D332&amp;$E332),Anciens!$A$3:$G$334,7,FALSE)=0,"",VLOOKUP(CONCATENATE($D332&amp;$E332),Anciens!$A$3:$G$334,7,FALSE)))</f>
        <v/>
      </c>
    </row>
    <row r="333" spans="1:36" ht="15" customHeight="1" x14ac:dyDescent="0.2">
      <c r="A333" s="236"/>
      <c r="B333" s="237"/>
      <c r="C333" s="238"/>
      <c r="D333" s="239"/>
      <c r="E333" s="240"/>
      <c r="F333" s="241">
        <f>VLOOKUP(CONCATENATE($D333&amp;$E333),Anciens!$A$3:$G$334,4,FALSE)</f>
        <v>0</v>
      </c>
      <c r="G333" s="40">
        <f>IF(OR($C333="",$C333="DIR",$C333="ARB"),0,IF($C333="LOI",185,IF($C333="BAB",100,IF($C333="ENS",100,IF($C333="FIT",185,IF($F333&lt;=VALUE("01/01/2006"),230,IF($F333&lt;=VALUE("01/01/2009"),200,IF($F333&lt;=VALUE("01/01/2013"),180,IF($F333&lt;=VALUE("01/01/2015"),170,155)))))))))</f>
        <v>0</v>
      </c>
      <c r="H333" s="242" t="s">
        <v>753</v>
      </c>
      <c r="I333" s="41">
        <f>IF(OR(H333="NON",H333=""),G333,IF(H333="Famille",MAX(0,G333-$N$362),IF(H333="Promotion",MAX(0,G333-$N$363),IF(H333="mi-saison",MAX(0,ROUNDDOWN(G333*(1-$N$364),0)),IF(H333="Apogei94",MAX(0,ROUNDDOWN(G333*(1-$N$365),0)))))))</f>
        <v>0</v>
      </c>
      <c r="J333" s="243"/>
      <c r="K333" s="42">
        <f t="shared" si="22"/>
        <v>0</v>
      </c>
      <c r="L333" s="43" t="str">
        <f t="shared" si="23"/>
        <v/>
      </c>
      <c r="M333" s="244"/>
      <c r="N333" s="245"/>
      <c r="O333" s="246"/>
      <c r="P333" s="247"/>
      <c r="Q333" s="248"/>
      <c r="R333" s="249"/>
      <c r="S333" s="250"/>
      <c r="T333" s="251"/>
      <c r="U333" s="252"/>
      <c r="V333" s="253"/>
      <c r="W333" s="254"/>
      <c r="X333" s="255"/>
      <c r="Y333" s="256"/>
      <c r="Z333" s="257"/>
      <c r="AA333" s="258"/>
      <c r="AB333" s="259"/>
      <c r="AC333" s="260"/>
      <c r="AD333" s="261" t="str">
        <f t="shared" si="24"/>
        <v/>
      </c>
      <c r="AE333" s="262"/>
      <c r="AF333" s="263"/>
      <c r="AG333" s="264"/>
      <c r="AH333" s="234" t="str">
        <f>IF(ISNA(VLOOKUP(CONCATENATE($D333&amp;$E333),Anciens!$A$3:$G$334,5,FALSE))=TRUE,"",IF(VLOOKUP(CONCATENATE($D333&amp;$E333),Anciens!$A$3:$G$334,5,FALSE)=0,"",VLOOKUP(CONCATENATE($D333&amp;$E333),Anciens!$A$3:$G$334,5,FALSE)))</f>
        <v/>
      </c>
      <c r="AI333" s="265" t="str">
        <f>IF(ISNA(VLOOKUP(CONCATENATE($D333&amp;$E333),Anciens!$A$3:$G$334,6,FALSE))=TRUE,"",IF(VLOOKUP(CONCATENATE($D333&amp;$E333),Anciens!$A$3:$G$334,6,FALSE)=0,"",VLOOKUP(CONCATENATE($D333&amp;$E333),Anciens!$A$3:$G$334,6,FALSE)))</f>
        <v/>
      </c>
      <c r="AJ333" s="265" t="str">
        <f>IF(ISNA(VLOOKUP(CONCATENATE($D333&amp;$E333),Anciens!$A$3:$G$334,7,FALSE))=TRUE,"",IF(VLOOKUP(CONCATENATE($D333&amp;$E333),Anciens!$A$3:$G$334,7,FALSE)=0,"",VLOOKUP(CONCATENATE($D333&amp;$E333),Anciens!$A$3:$G$334,7,FALSE)))</f>
        <v/>
      </c>
    </row>
    <row r="334" spans="1:36" ht="15" customHeight="1" x14ac:dyDescent="0.2">
      <c r="A334" s="236"/>
      <c r="B334" s="237"/>
      <c r="C334" s="238"/>
      <c r="D334" s="239"/>
      <c r="E334" s="240"/>
      <c r="F334" s="241">
        <f>VLOOKUP(CONCATENATE($D334&amp;$E334),Anciens!$A$3:$G$334,4,FALSE)</f>
        <v>0</v>
      </c>
      <c r="G334" s="40">
        <f t="shared" ref="G334:G350" si="25">IF(OR($C334="",$C334="DIR",$C334="ARB"),0,IF($C334="LOI",185,IF($C334="BAB",100,IF($C334="ENS",100,IF($C334="FIT",185,IF($F334&lt;=VALUE("01/01/2006"),230,IF($F334&lt;=VALUE("01/01/2009"),200,IF($F334&lt;=VALUE("01/01/2013"),180,IF($F334&lt;=VALUE("01/01/2015"),170,155)))))))))</f>
        <v>0</v>
      </c>
      <c r="H334" s="242" t="s">
        <v>753</v>
      </c>
      <c r="I334" s="41">
        <f t="shared" ref="I334:I349" si="26">IF(OR(H334="NON",H334=""),G334,IF(H334="Famille",MAX(0,G334-$N$362),IF(H334="Promotion",MAX(0,G334-$N$363),IF(H334="mi-saison",MAX(0,ROUNDDOWN(G334*(1-$N$364),0)),IF(H334="Apogei94",MAX(0,ROUNDDOWN(G334*(1-$N$365),0)))))))</f>
        <v>0</v>
      </c>
      <c r="J334" s="243"/>
      <c r="K334" s="42">
        <f t="shared" ref="K334:K349" si="27">SUM(N334,S334,X334)</f>
        <v>0</v>
      </c>
      <c r="L334" s="43" t="str">
        <f t="shared" ref="L334:L349" si="28">IF(D334="","",I334-K334)</f>
        <v/>
      </c>
      <c r="M334" s="244"/>
      <c r="N334" s="245"/>
      <c r="O334" s="246"/>
      <c r="P334" s="247"/>
      <c r="Q334" s="248"/>
      <c r="R334" s="249"/>
      <c r="S334" s="250"/>
      <c r="T334" s="251"/>
      <c r="U334" s="252"/>
      <c r="V334" s="253"/>
      <c r="W334" s="254"/>
      <c r="X334" s="255"/>
      <c r="Y334" s="256"/>
      <c r="Z334" s="257"/>
      <c r="AA334" s="258"/>
      <c r="AB334" s="259"/>
      <c r="AC334" s="260"/>
      <c r="AD334" s="261" t="str">
        <f t="shared" ref="AD334:AD349" si="29">IF(OR(AC334&lt;&gt;"Oui",C334&lt;&gt;"JOU"),"",IF(F334&lt;VALUE("01/01/2006"),154,IF(F334&lt;VALUE("01/01/2010"),79,0)))</f>
        <v/>
      </c>
      <c r="AE334" s="262"/>
      <c r="AF334" s="263"/>
      <c r="AG334" s="264"/>
      <c r="AH334" s="234" t="str">
        <f>IF(ISNA(VLOOKUP(CONCATENATE($D334&amp;$E334),Anciens!$A$3:$G$334,5,FALSE))=TRUE,"",IF(VLOOKUP(CONCATENATE($D334&amp;$E334),Anciens!$A$3:$G$334,5,FALSE)=0,"",VLOOKUP(CONCATENATE($D334&amp;$E334),Anciens!$A$3:$G$334,5,FALSE)))</f>
        <v/>
      </c>
      <c r="AI334" s="265" t="str">
        <f>IF(ISNA(VLOOKUP(CONCATENATE($D334&amp;$E334),Anciens!$A$3:$G$334,6,FALSE))=TRUE,"",IF(VLOOKUP(CONCATENATE($D334&amp;$E334),Anciens!$A$3:$G$334,6,FALSE)=0,"",VLOOKUP(CONCATENATE($D334&amp;$E334),Anciens!$A$3:$G$334,6,FALSE)))</f>
        <v/>
      </c>
      <c r="AJ334" s="265" t="str">
        <f>IF(ISNA(VLOOKUP(CONCATENATE($D334&amp;$E334),Anciens!$A$3:$G$334,7,FALSE))=TRUE,"",IF(VLOOKUP(CONCATENATE($D334&amp;$E334),Anciens!$A$3:$G$334,7,FALSE)=0,"",VLOOKUP(CONCATENATE($D334&amp;$E334),Anciens!$A$3:$G$334,7,FALSE)))</f>
        <v/>
      </c>
    </row>
    <row r="335" spans="1:36" ht="15" customHeight="1" x14ac:dyDescent="0.2">
      <c r="A335" s="236"/>
      <c r="B335" s="237"/>
      <c r="C335" s="238"/>
      <c r="D335" s="239"/>
      <c r="E335" s="240"/>
      <c r="F335" s="241">
        <f>VLOOKUP(CONCATENATE($D335&amp;$E335),Anciens!$A$3:$G$334,4,FALSE)</f>
        <v>0</v>
      </c>
      <c r="G335" s="40">
        <f t="shared" si="25"/>
        <v>0</v>
      </c>
      <c r="H335" s="242" t="s">
        <v>753</v>
      </c>
      <c r="I335" s="41">
        <f t="shared" si="26"/>
        <v>0</v>
      </c>
      <c r="J335" s="243"/>
      <c r="K335" s="42">
        <f t="shared" si="27"/>
        <v>0</v>
      </c>
      <c r="L335" s="43" t="str">
        <f t="shared" si="28"/>
        <v/>
      </c>
      <c r="M335" s="244"/>
      <c r="N335" s="245"/>
      <c r="O335" s="246"/>
      <c r="P335" s="247"/>
      <c r="Q335" s="248"/>
      <c r="R335" s="249"/>
      <c r="S335" s="250"/>
      <c r="T335" s="251"/>
      <c r="U335" s="252"/>
      <c r="V335" s="253"/>
      <c r="W335" s="254"/>
      <c r="X335" s="255"/>
      <c r="Y335" s="256"/>
      <c r="Z335" s="257"/>
      <c r="AA335" s="258"/>
      <c r="AB335" s="259"/>
      <c r="AC335" s="260"/>
      <c r="AD335" s="261" t="str">
        <f t="shared" si="29"/>
        <v/>
      </c>
      <c r="AE335" s="262"/>
      <c r="AF335" s="263"/>
      <c r="AG335" s="264"/>
      <c r="AH335" s="234" t="str">
        <f>IF(ISNA(VLOOKUP(CONCATENATE($D335&amp;$E335),Anciens!$A$3:$G$334,5,FALSE))=TRUE,"",IF(VLOOKUP(CONCATENATE($D335&amp;$E335),Anciens!$A$3:$G$334,5,FALSE)=0,"",VLOOKUP(CONCATENATE($D335&amp;$E335),Anciens!$A$3:$G$334,5,FALSE)))</f>
        <v/>
      </c>
      <c r="AI335" s="265" t="str">
        <f>IF(ISNA(VLOOKUP(CONCATENATE($D335&amp;$E335),Anciens!$A$3:$G$334,6,FALSE))=TRUE,"",IF(VLOOKUP(CONCATENATE($D335&amp;$E335),Anciens!$A$3:$G$334,6,FALSE)=0,"",VLOOKUP(CONCATENATE($D335&amp;$E335),Anciens!$A$3:$G$334,6,FALSE)))</f>
        <v/>
      </c>
      <c r="AJ335" s="265" t="str">
        <f>IF(ISNA(VLOOKUP(CONCATENATE($D335&amp;$E335),Anciens!$A$3:$G$334,7,FALSE))=TRUE,"",IF(VLOOKUP(CONCATENATE($D335&amp;$E335),Anciens!$A$3:$G$334,7,FALSE)=0,"",VLOOKUP(CONCATENATE($D335&amp;$E335),Anciens!$A$3:$G$334,7,FALSE)))</f>
        <v/>
      </c>
    </row>
    <row r="336" spans="1:36" ht="15" customHeight="1" x14ac:dyDescent="0.2">
      <c r="A336" s="236"/>
      <c r="B336" s="237"/>
      <c r="C336" s="238"/>
      <c r="D336" s="239"/>
      <c r="E336" s="240"/>
      <c r="F336" s="241">
        <f>VLOOKUP(CONCATENATE($D336&amp;$E336),Anciens!$A$3:$G$334,4,FALSE)</f>
        <v>0</v>
      </c>
      <c r="G336" s="40">
        <f t="shared" si="25"/>
        <v>0</v>
      </c>
      <c r="H336" s="242" t="s">
        <v>753</v>
      </c>
      <c r="I336" s="41">
        <f t="shared" si="26"/>
        <v>0</v>
      </c>
      <c r="J336" s="243"/>
      <c r="K336" s="42">
        <f t="shared" si="27"/>
        <v>0</v>
      </c>
      <c r="L336" s="43" t="str">
        <f t="shared" si="28"/>
        <v/>
      </c>
      <c r="M336" s="244"/>
      <c r="N336" s="245"/>
      <c r="O336" s="246"/>
      <c r="P336" s="247"/>
      <c r="Q336" s="248"/>
      <c r="R336" s="249"/>
      <c r="S336" s="250"/>
      <c r="T336" s="251"/>
      <c r="U336" s="252"/>
      <c r="V336" s="253"/>
      <c r="W336" s="254"/>
      <c r="X336" s="255"/>
      <c r="Y336" s="256"/>
      <c r="Z336" s="257"/>
      <c r="AA336" s="258"/>
      <c r="AB336" s="259"/>
      <c r="AC336" s="260"/>
      <c r="AD336" s="261" t="str">
        <f t="shared" si="29"/>
        <v/>
      </c>
      <c r="AE336" s="262"/>
      <c r="AF336" s="263"/>
      <c r="AG336" s="264"/>
      <c r="AH336" s="234" t="str">
        <f>IF(ISNA(VLOOKUP(CONCATENATE($D336&amp;$E336),Anciens!$A$3:$G$334,5,FALSE))=TRUE,"",IF(VLOOKUP(CONCATENATE($D336&amp;$E336),Anciens!$A$3:$G$334,5,FALSE)=0,"",VLOOKUP(CONCATENATE($D336&amp;$E336),Anciens!$A$3:$G$334,5,FALSE)))</f>
        <v/>
      </c>
      <c r="AI336" s="265" t="str">
        <f>IF(ISNA(VLOOKUP(CONCATENATE($D336&amp;$E336),Anciens!$A$3:$G$334,6,FALSE))=TRUE,"",IF(VLOOKUP(CONCATENATE($D336&amp;$E336),Anciens!$A$3:$G$334,6,FALSE)=0,"",VLOOKUP(CONCATENATE($D336&amp;$E336),Anciens!$A$3:$G$334,6,FALSE)))</f>
        <v/>
      </c>
      <c r="AJ336" s="265" t="str">
        <f>IF(ISNA(VLOOKUP(CONCATENATE($D336&amp;$E336),Anciens!$A$3:$G$334,7,FALSE))=TRUE,"",IF(VLOOKUP(CONCATENATE($D336&amp;$E336),Anciens!$A$3:$G$334,7,FALSE)=0,"",VLOOKUP(CONCATENATE($D336&amp;$E336),Anciens!$A$3:$G$334,7,FALSE)))</f>
        <v/>
      </c>
    </row>
    <row r="337" spans="1:36" ht="15" customHeight="1" x14ac:dyDescent="0.2">
      <c r="A337" s="236"/>
      <c r="B337" s="237"/>
      <c r="C337" s="238"/>
      <c r="D337" s="239"/>
      <c r="E337" s="240"/>
      <c r="F337" s="241">
        <f>VLOOKUP(CONCATENATE($D337&amp;$E337),Anciens!$A$3:$G$334,4,FALSE)</f>
        <v>0</v>
      </c>
      <c r="G337" s="40">
        <f t="shared" si="25"/>
        <v>0</v>
      </c>
      <c r="H337" s="242" t="s">
        <v>753</v>
      </c>
      <c r="I337" s="41">
        <f t="shared" si="26"/>
        <v>0</v>
      </c>
      <c r="J337" s="243"/>
      <c r="K337" s="42">
        <f t="shared" si="27"/>
        <v>0</v>
      </c>
      <c r="L337" s="43" t="str">
        <f t="shared" si="28"/>
        <v/>
      </c>
      <c r="M337" s="244"/>
      <c r="N337" s="245"/>
      <c r="O337" s="246"/>
      <c r="P337" s="247"/>
      <c r="Q337" s="248"/>
      <c r="R337" s="249"/>
      <c r="S337" s="250"/>
      <c r="T337" s="251"/>
      <c r="U337" s="252"/>
      <c r="V337" s="253"/>
      <c r="W337" s="254"/>
      <c r="X337" s="255"/>
      <c r="Y337" s="256"/>
      <c r="Z337" s="257"/>
      <c r="AA337" s="258"/>
      <c r="AB337" s="259"/>
      <c r="AC337" s="260"/>
      <c r="AD337" s="261" t="str">
        <f t="shared" si="29"/>
        <v/>
      </c>
      <c r="AE337" s="262"/>
      <c r="AF337" s="263"/>
      <c r="AG337" s="264"/>
      <c r="AH337" s="234" t="str">
        <f>IF(ISNA(VLOOKUP(CONCATENATE($D337&amp;$E337),Anciens!$A$3:$G$334,5,FALSE))=TRUE,"",IF(VLOOKUP(CONCATENATE($D337&amp;$E337),Anciens!$A$3:$G$334,5,FALSE)=0,"",VLOOKUP(CONCATENATE($D337&amp;$E337),Anciens!$A$3:$G$334,5,FALSE)))</f>
        <v/>
      </c>
      <c r="AI337" s="265" t="str">
        <f>IF(ISNA(VLOOKUP(CONCATENATE($D337&amp;$E337),Anciens!$A$3:$G$334,6,FALSE))=TRUE,"",IF(VLOOKUP(CONCATENATE($D337&amp;$E337),Anciens!$A$3:$G$334,6,FALSE)=0,"",VLOOKUP(CONCATENATE($D337&amp;$E337),Anciens!$A$3:$G$334,6,FALSE)))</f>
        <v/>
      </c>
      <c r="AJ337" s="265" t="str">
        <f>IF(ISNA(VLOOKUP(CONCATENATE($D337&amp;$E337),Anciens!$A$3:$G$334,7,FALSE))=TRUE,"",IF(VLOOKUP(CONCATENATE($D337&amp;$E337),Anciens!$A$3:$G$334,7,FALSE)=0,"",VLOOKUP(CONCATENATE($D337&amp;$E337),Anciens!$A$3:$G$334,7,FALSE)))</f>
        <v/>
      </c>
    </row>
    <row r="338" spans="1:36" ht="15" customHeight="1" x14ac:dyDescent="0.2">
      <c r="A338" s="236"/>
      <c r="B338" s="237"/>
      <c r="C338" s="238"/>
      <c r="D338" s="239"/>
      <c r="E338" s="240"/>
      <c r="F338" s="241">
        <f>VLOOKUP(CONCATENATE($D338&amp;$E338),Anciens!$A$3:$G$334,4,FALSE)</f>
        <v>0</v>
      </c>
      <c r="G338" s="40">
        <f t="shared" si="25"/>
        <v>0</v>
      </c>
      <c r="H338" s="242" t="s">
        <v>753</v>
      </c>
      <c r="I338" s="41">
        <f t="shared" si="26"/>
        <v>0</v>
      </c>
      <c r="J338" s="243"/>
      <c r="K338" s="42">
        <f t="shared" si="27"/>
        <v>0</v>
      </c>
      <c r="L338" s="43" t="str">
        <f t="shared" si="28"/>
        <v/>
      </c>
      <c r="M338" s="244"/>
      <c r="N338" s="245"/>
      <c r="O338" s="246"/>
      <c r="P338" s="247"/>
      <c r="Q338" s="248"/>
      <c r="R338" s="249"/>
      <c r="S338" s="250"/>
      <c r="T338" s="251"/>
      <c r="U338" s="252"/>
      <c r="V338" s="253"/>
      <c r="W338" s="254"/>
      <c r="X338" s="255"/>
      <c r="Y338" s="256"/>
      <c r="Z338" s="257"/>
      <c r="AA338" s="258"/>
      <c r="AB338" s="259"/>
      <c r="AC338" s="260"/>
      <c r="AD338" s="261" t="str">
        <f t="shared" si="29"/>
        <v/>
      </c>
      <c r="AE338" s="262"/>
      <c r="AF338" s="263"/>
      <c r="AG338" s="264"/>
      <c r="AH338" s="234" t="str">
        <f>IF(ISNA(VLOOKUP(CONCATENATE($D338&amp;$E338),Anciens!$A$3:$G$334,5,FALSE))=TRUE,"",IF(VLOOKUP(CONCATENATE($D338&amp;$E338),Anciens!$A$3:$G$334,5,FALSE)=0,"",VLOOKUP(CONCATENATE($D338&amp;$E338),Anciens!$A$3:$G$334,5,FALSE)))</f>
        <v/>
      </c>
      <c r="AI338" s="265" t="str">
        <f>IF(ISNA(VLOOKUP(CONCATENATE($D338&amp;$E338),Anciens!$A$3:$G$334,6,FALSE))=TRUE,"",IF(VLOOKUP(CONCATENATE($D338&amp;$E338),Anciens!$A$3:$G$334,6,FALSE)=0,"",VLOOKUP(CONCATENATE($D338&amp;$E338),Anciens!$A$3:$G$334,6,FALSE)))</f>
        <v/>
      </c>
      <c r="AJ338" s="265" t="str">
        <f>IF(ISNA(VLOOKUP(CONCATENATE($D338&amp;$E338),Anciens!$A$3:$G$334,7,FALSE))=TRUE,"",IF(VLOOKUP(CONCATENATE($D338&amp;$E338),Anciens!$A$3:$G$334,7,FALSE)=0,"",VLOOKUP(CONCATENATE($D338&amp;$E338),Anciens!$A$3:$G$334,7,FALSE)))</f>
        <v/>
      </c>
    </row>
    <row r="339" spans="1:36" ht="15" customHeight="1" x14ac:dyDescent="0.2">
      <c r="A339" s="236"/>
      <c r="B339" s="237"/>
      <c r="C339" s="238"/>
      <c r="D339" s="239"/>
      <c r="E339" s="240"/>
      <c r="F339" s="241">
        <f>VLOOKUP(CONCATENATE($D339&amp;$E339),Anciens!$A$3:$G$334,4,FALSE)</f>
        <v>0</v>
      </c>
      <c r="G339" s="40">
        <f t="shared" si="25"/>
        <v>0</v>
      </c>
      <c r="H339" s="242" t="s">
        <v>753</v>
      </c>
      <c r="I339" s="41">
        <f t="shared" si="26"/>
        <v>0</v>
      </c>
      <c r="J339" s="243"/>
      <c r="K339" s="42">
        <f t="shared" si="27"/>
        <v>0</v>
      </c>
      <c r="L339" s="43" t="str">
        <f t="shared" si="28"/>
        <v/>
      </c>
      <c r="M339" s="244"/>
      <c r="N339" s="245"/>
      <c r="O339" s="246"/>
      <c r="P339" s="247"/>
      <c r="Q339" s="248"/>
      <c r="R339" s="249"/>
      <c r="S339" s="250"/>
      <c r="T339" s="251"/>
      <c r="U339" s="252"/>
      <c r="V339" s="253"/>
      <c r="W339" s="254"/>
      <c r="X339" s="255"/>
      <c r="Y339" s="256"/>
      <c r="Z339" s="257"/>
      <c r="AA339" s="258"/>
      <c r="AB339" s="259"/>
      <c r="AC339" s="260"/>
      <c r="AD339" s="261" t="str">
        <f t="shared" si="29"/>
        <v/>
      </c>
      <c r="AE339" s="262"/>
      <c r="AF339" s="263"/>
      <c r="AG339" s="264"/>
      <c r="AH339" s="234" t="str">
        <f>IF(ISNA(VLOOKUP(CONCATENATE($D339&amp;$E339),Anciens!$A$3:$G$334,5,FALSE))=TRUE,"",IF(VLOOKUP(CONCATENATE($D339&amp;$E339),Anciens!$A$3:$G$334,5,FALSE)=0,"",VLOOKUP(CONCATENATE($D339&amp;$E339),Anciens!$A$3:$G$334,5,FALSE)))</f>
        <v/>
      </c>
      <c r="AI339" s="265" t="str">
        <f>IF(ISNA(VLOOKUP(CONCATENATE($D339&amp;$E339),Anciens!$A$3:$G$334,6,FALSE))=TRUE,"",IF(VLOOKUP(CONCATENATE($D339&amp;$E339),Anciens!$A$3:$G$334,6,FALSE)=0,"",VLOOKUP(CONCATENATE($D339&amp;$E339),Anciens!$A$3:$G$334,6,FALSE)))</f>
        <v/>
      </c>
      <c r="AJ339" s="265" t="str">
        <f>IF(ISNA(VLOOKUP(CONCATENATE($D339&amp;$E339),Anciens!$A$3:$G$334,7,FALSE))=TRUE,"",IF(VLOOKUP(CONCATENATE($D339&amp;$E339),Anciens!$A$3:$G$334,7,FALSE)=0,"",VLOOKUP(CONCATENATE($D339&amp;$E339),Anciens!$A$3:$G$334,7,FALSE)))</f>
        <v/>
      </c>
    </row>
    <row r="340" spans="1:36" ht="15" customHeight="1" x14ac:dyDescent="0.2">
      <c r="A340" s="236"/>
      <c r="B340" s="237"/>
      <c r="C340" s="238"/>
      <c r="D340" s="239"/>
      <c r="E340" s="240"/>
      <c r="F340" s="241">
        <f>VLOOKUP(CONCATENATE($D340&amp;$E340),Anciens!$A$3:$G$334,4,FALSE)</f>
        <v>0</v>
      </c>
      <c r="G340" s="40">
        <f t="shared" si="25"/>
        <v>0</v>
      </c>
      <c r="H340" s="242" t="s">
        <v>753</v>
      </c>
      <c r="I340" s="41">
        <f t="shared" si="26"/>
        <v>0</v>
      </c>
      <c r="J340" s="243"/>
      <c r="K340" s="42">
        <f t="shared" si="27"/>
        <v>0</v>
      </c>
      <c r="L340" s="43" t="str">
        <f t="shared" si="28"/>
        <v/>
      </c>
      <c r="M340" s="244"/>
      <c r="N340" s="245"/>
      <c r="O340" s="246"/>
      <c r="P340" s="247"/>
      <c r="Q340" s="248"/>
      <c r="R340" s="249"/>
      <c r="S340" s="250"/>
      <c r="T340" s="251"/>
      <c r="U340" s="252"/>
      <c r="V340" s="253"/>
      <c r="W340" s="254"/>
      <c r="X340" s="255"/>
      <c r="Y340" s="256"/>
      <c r="Z340" s="257"/>
      <c r="AA340" s="258"/>
      <c r="AB340" s="259"/>
      <c r="AC340" s="260"/>
      <c r="AD340" s="261" t="str">
        <f t="shared" si="29"/>
        <v/>
      </c>
      <c r="AE340" s="262"/>
      <c r="AF340" s="263"/>
      <c r="AG340" s="264"/>
      <c r="AH340" s="234" t="str">
        <f>IF(ISNA(VLOOKUP(CONCATENATE($D340&amp;$E340),Anciens!$A$3:$G$334,5,FALSE))=TRUE,"",IF(VLOOKUP(CONCATENATE($D340&amp;$E340),Anciens!$A$3:$G$334,5,FALSE)=0,"",VLOOKUP(CONCATENATE($D340&amp;$E340),Anciens!$A$3:$G$334,5,FALSE)))</f>
        <v/>
      </c>
      <c r="AI340" s="265" t="str">
        <f>IF(ISNA(VLOOKUP(CONCATENATE($D340&amp;$E340),Anciens!$A$3:$G$334,6,FALSE))=TRUE,"",IF(VLOOKUP(CONCATENATE($D340&amp;$E340),Anciens!$A$3:$G$334,6,FALSE)=0,"",VLOOKUP(CONCATENATE($D340&amp;$E340),Anciens!$A$3:$G$334,6,FALSE)))</f>
        <v/>
      </c>
      <c r="AJ340" s="265" t="str">
        <f>IF(ISNA(VLOOKUP(CONCATENATE($D340&amp;$E340),Anciens!$A$3:$G$334,7,FALSE))=TRUE,"",IF(VLOOKUP(CONCATENATE($D340&amp;$E340),Anciens!$A$3:$G$334,7,FALSE)=0,"",VLOOKUP(CONCATENATE($D340&amp;$E340),Anciens!$A$3:$G$334,7,FALSE)))</f>
        <v/>
      </c>
    </row>
    <row r="341" spans="1:36" ht="15" customHeight="1" x14ac:dyDescent="0.2">
      <c r="A341" s="236"/>
      <c r="B341" s="237"/>
      <c r="C341" s="238"/>
      <c r="D341" s="239"/>
      <c r="E341" s="240"/>
      <c r="F341" s="241">
        <f>VLOOKUP(CONCATENATE($D341&amp;$E341),Anciens!$A$3:$G$334,4,FALSE)</f>
        <v>0</v>
      </c>
      <c r="G341" s="40">
        <f t="shared" si="25"/>
        <v>0</v>
      </c>
      <c r="H341" s="242" t="s">
        <v>753</v>
      </c>
      <c r="I341" s="41">
        <f t="shared" si="26"/>
        <v>0</v>
      </c>
      <c r="J341" s="243"/>
      <c r="K341" s="42">
        <f t="shared" si="27"/>
        <v>0</v>
      </c>
      <c r="L341" s="43" t="str">
        <f t="shared" si="28"/>
        <v/>
      </c>
      <c r="M341" s="244"/>
      <c r="N341" s="245"/>
      <c r="O341" s="246"/>
      <c r="P341" s="247"/>
      <c r="Q341" s="248"/>
      <c r="R341" s="249"/>
      <c r="S341" s="250"/>
      <c r="T341" s="251"/>
      <c r="U341" s="252"/>
      <c r="V341" s="253"/>
      <c r="W341" s="254"/>
      <c r="X341" s="255"/>
      <c r="Y341" s="256"/>
      <c r="Z341" s="257"/>
      <c r="AA341" s="258"/>
      <c r="AB341" s="259"/>
      <c r="AC341" s="260"/>
      <c r="AD341" s="261" t="str">
        <f t="shared" si="29"/>
        <v/>
      </c>
      <c r="AE341" s="262"/>
      <c r="AF341" s="263"/>
      <c r="AG341" s="264"/>
      <c r="AH341" s="234" t="str">
        <f>IF(ISNA(VLOOKUP(CONCATENATE($D341&amp;$E341),Anciens!$A$3:$G$334,5,FALSE))=TRUE,"",IF(VLOOKUP(CONCATENATE($D341&amp;$E341),Anciens!$A$3:$G$334,5,FALSE)=0,"",VLOOKUP(CONCATENATE($D341&amp;$E341),Anciens!$A$3:$G$334,5,FALSE)))</f>
        <v/>
      </c>
      <c r="AI341" s="265" t="str">
        <f>IF(ISNA(VLOOKUP(CONCATENATE($D341&amp;$E341),Anciens!$A$3:$G$334,6,FALSE))=TRUE,"",IF(VLOOKUP(CONCATENATE($D341&amp;$E341),Anciens!$A$3:$G$334,6,FALSE)=0,"",VLOOKUP(CONCATENATE($D341&amp;$E341),Anciens!$A$3:$G$334,6,FALSE)))</f>
        <v/>
      </c>
      <c r="AJ341" s="265" t="str">
        <f>IF(ISNA(VLOOKUP(CONCATENATE($D341&amp;$E341),Anciens!$A$3:$G$334,7,FALSE))=TRUE,"",IF(VLOOKUP(CONCATENATE($D341&amp;$E341),Anciens!$A$3:$G$334,7,FALSE)=0,"",VLOOKUP(CONCATENATE($D341&amp;$E341),Anciens!$A$3:$G$334,7,FALSE)))</f>
        <v/>
      </c>
    </row>
    <row r="342" spans="1:36" ht="15" customHeight="1" x14ac:dyDescent="0.2">
      <c r="A342" s="236"/>
      <c r="B342" s="237"/>
      <c r="C342" s="238"/>
      <c r="D342" s="239"/>
      <c r="E342" s="240"/>
      <c r="F342" s="241">
        <f>VLOOKUP(CONCATENATE($D342&amp;$E342),Anciens!$A$3:$G$334,4,FALSE)</f>
        <v>0</v>
      </c>
      <c r="G342" s="40">
        <f t="shared" si="25"/>
        <v>0</v>
      </c>
      <c r="H342" s="242" t="s">
        <v>753</v>
      </c>
      <c r="I342" s="41">
        <f t="shared" si="26"/>
        <v>0</v>
      </c>
      <c r="J342" s="243"/>
      <c r="K342" s="42">
        <f t="shared" si="27"/>
        <v>0</v>
      </c>
      <c r="L342" s="43" t="str">
        <f t="shared" si="28"/>
        <v/>
      </c>
      <c r="M342" s="244"/>
      <c r="N342" s="245"/>
      <c r="O342" s="246"/>
      <c r="P342" s="247"/>
      <c r="Q342" s="248"/>
      <c r="R342" s="249"/>
      <c r="S342" s="250"/>
      <c r="T342" s="251"/>
      <c r="U342" s="252"/>
      <c r="V342" s="253"/>
      <c r="W342" s="254"/>
      <c r="X342" s="255"/>
      <c r="Y342" s="256"/>
      <c r="Z342" s="257"/>
      <c r="AA342" s="258"/>
      <c r="AB342" s="259"/>
      <c r="AC342" s="260"/>
      <c r="AD342" s="261" t="str">
        <f t="shared" si="29"/>
        <v/>
      </c>
      <c r="AE342" s="262"/>
      <c r="AF342" s="263"/>
      <c r="AG342" s="264"/>
      <c r="AH342" s="234" t="str">
        <f>IF(ISNA(VLOOKUP(CONCATENATE($D342&amp;$E342),Anciens!$A$3:$G$334,5,FALSE))=TRUE,"",IF(VLOOKUP(CONCATENATE($D342&amp;$E342),Anciens!$A$3:$G$334,5,FALSE)=0,"",VLOOKUP(CONCATENATE($D342&amp;$E342),Anciens!$A$3:$G$334,5,FALSE)))</f>
        <v/>
      </c>
      <c r="AI342" s="265" t="str">
        <f>IF(ISNA(VLOOKUP(CONCATENATE($D342&amp;$E342),Anciens!$A$3:$G$334,6,FALSE))=TRUE,"",IF(VLOOKUP(CONCATENATE($D342&amp;$E342),Anciens!$A$3:$G$334,6,FALSE)=0,"",VLOOKUP(CONCATENATE($D342&amp;$E342),Anciens!$A$3:$G$334,6,FALSE)))</f>
        <v/>
      </c>
      <c r="AJ342" s="265" t="str">
        <f>IF(ISNA(VLOOKUP(CONCATENATE($D342&amp;$E342),Anciens!$A$3:$G$334,7,FALSE))=TRUE,"",IF(VLOOKUP(CONCATENATE($D342&amp;$E342),Anciens!$A$3:$G$334,7,FALSE)=0,"",VLOOKUP(CONCATENATE($D342&amp;$E342),Anciens!$A$3:$G$334,7,FALSE)))</f>
        <v/>
      </c>
    </row>
    <row r="343" spans="1:36" ht="15" customHeight="1" x14ac:dyDescent="0.2">
      <c r="A343" s="236"/>
      <c r="B343" s="237"/>
      <c r="C343" s="238"/>
      <c r="D343" s="239"/>
      <c r="E343" s="240"/>
      <c r="F343" s="241">
        <f>VLOOKUP(CONCATENATE($D343&amp;$E343),Anciens!$A$3:$G$334,4,FALSE)</f>
        <v>0</v>
      </c>
      <c r="G343" s="40">
        <f t="shared" si="25"/>
        <v>0</v>
      </c>
      <c r="H343" s="242" t="s">
        <v>753</v>
      </c>
      <c r="I343" s="41">
        <f t="shared" si="26"/>
        <v>0</v>
      </c>
      <c r="J343" s="243"/>
      <c r="K343" s="42">
        <f t="shared" si="27"/>
        <v>0</v>
      </c>
      <c r="L343" s="43" t="str">
        <f t="shared" si="28"/>
        <v/>
      </c>
      <c r="M343" s="244"/>
      <c r="N343" s="245"/>
      <c r="O343" s="246"/>
      <c r="P343" s="247"/>
      <c r="Q343" s="248"/>
      <c r="R343" s="249"/>
      <c r="S343" s="250"/>
      <c r="T343" s="251"/>
      <c r="U343" s="252"/>
      <c r="V343" s="253"/>
      <c r="W343" s="254"/>
      <c r="X343" s="255"/>
      <c r="Y343" s="256"/>
      <c r="Z343" s="257"/>
      <c r="AA343" s="258"/>
      <c r="AB343" s="259"/>
      <c r="AC343" s="260"/>
      <c r="AD343" s="261" t="str">
        <f t="shared" si="29"/>
        <v/>
      </c>
      <c r="AE343" s="262"/>
      <c r="AF343" s="263"/>
      <c r="AG343" s="264"/>
      <c r="AH343" s="234" t="str">
        <f>IF(ISNA(VLOOKUP(CONCATENATE($D343&amp;$E343),Anciens!$A$3:$G$334,5,FALSE))=TRUE,"",IF(VLOOKUP(CONCATENATE($D343&amp;$E343),Anciens!$A$3:$G$334,5,FALSE)=0,"",VLOOKUP(CONCATENATE($D343&amp;$E343),Anciens!$A$3:$G$334,5,FALSE)))</f>
        <v/>
      </c>
      <c r="AI343" s="265" t="str">
        <f>IF(ISNA(VLOOKUP(CONCATENATE($D343&amp;$E343),Anciens!$A$3:$G$334,6,FALSE))=TRUE,"",IF(VLOOKUP(CONCATENATE($D343&amp;$E343),Anciens!$A$3:$G$334,6,FALSE)=0,"",VLOOKUP(CONCATENATE($D343&amp;$E343),Anciens!$A$3:$G$334,6,FALSE)))</f>
        <v/>
      </c>
      <c r="AJ343" s="265" t="str">
        <f>IF(ISNA(VLOOKUP(CONCATENATE($D343&amp;$E343),Anciens!$A$3:$G$334,7,FALSE))=TRUE,"",IF(VLOOKUP(CONCATENATE($D343&amp;$E343),Anciens!$A$3:$G$334,7,FALSE)=0,"",VLOOKUP(CONCATENATE($D343&amp;$E343),Anciens!$A$3:$G$334,7,FALSE)))</f>
        <v/>
      </c>
    </row>
    <row r="344" spans="1:36" ht="15" customHeight="1" x14ac:dyDescent="0.2">
      <c r="A344" s="236"/>
      <c r="B344" s="237"/>
      <c r="C344" s="238"/>
      <c r="D344" s="239"/>
      <c r="E344" s="240"/>
      <c r="F344" s="241">
        <f>VLOOKUP(CONCATENATE($D344&amp;$E344),Anciens!$A$3:$G$334,4,FALSE)</f>
        <v>0</v>
      </c>
      <c r="G344" s="40">
        <f t="shared" si="25"/>
        <v>0</v>
      </c>
      <c r="H344" s="242" t="s">
        <v>753</v>
      </c>
      <c r="I344" s="41">
        <f t="shared" si="26"/>
        <v>0</v>
      </c>
      <c r="J344" s="243"/>
      <c r="K344" s="42">
        <f t="shared" si="27"/>
        <v>0</v>
      </c>
      <c r="L344" s="43" t="str">
        <f t="shared" si="28"/>
        <v/>
      </c>
      <c r="M344" s="244"/>
      <c r="N344" s="245"/>
      <c r="O344" s="246"/>
      <c r="P344" s="247"/>
      <c r="Q344" s="248"/>
      <c r="R344" s="249"/>
      <c r="S344" s="250"/>
      <c r="T344" s="251"/>
      <c r="U344" s="252"/>
      <c r="V344" s="253"/>
      <c r="W344" s="254"/>
      <c r="X344" s="255"/>
      <c r="Y344" s="256"/>
      <c r="Z344" s="257"/>
      <c r="AA344" s="258"/>
      <c r="AB344" s="259"/>
      <c r="AC344" s="260"/>
      <c r="AD344" s="261" t="str">
        <f t="shared" si="29"/>
        <v/>
      </c>
      <c r="AE344" s="262"/>
      <c r="AF344" s="263"/>
      <c r="AG344" s="264"/>
      <c r="AH344" s="234" t="str">
        <f>IF(ISNA(VLOOKUP(CONCATENATE($D344&amp;$E344),Anciens!$A$3:$G$334,5,FALSE))=TRUE,"",IF(VLOOKUP(CONCATENATE($D344&amp;$E344),Anciens!$A$3:$G$334,5,FALSE)=0,"",VLOOKUP(CONCATENATE($D344&amp;$E344),Anciens!$A$3:$G$334,5,FALSE)))</f>
        <v/>
      </c>
      <c r="AI344" s="265" t="str">
        <f>IF(ISNA(VLOOKUP(CONCATENATE($D344&amp;$E344),Anciens!$A$3:$G$334,6,FALSE))=TRUE,"",IF(VLOOKUP(CONCATENATE($D344&amp;$E344),Anciens!$A$3:$G$334,6,FALSE)=0,"",VLOOKUP(CONCATENATE($D344&amp;$E344),Anciens!$A$3:$G$334,6,FALSE)))</f>
        <v/>
      </c>
      <c r="AJ344" s="265" t="str">
        <f>IF(ISNA(VLOOKUP(CONCATENATE($D344&amp;$E344),Anciens!$A$3:$G$334,7,FALSE))=TRUE,"",IF(VLOOKUP(CONCATENATE($D344&amp;$E344),Anciens!$A$3:$G$334,7,FALSE)=0,"",VLOOKUP(CONCATENATE($D344&amp;$E344),Anciens!$A$3:$G$334,7,FALSE)))</f>
        <v/>
      </c>
    </row>
    <row r="345" spans="1:36" ht="15" customHeight="1" x14ac:dyDescent="0.2">
      <c r="A345" s="236"/>
      <c r="B345" s="237"/>
      <c r="C345" s="238"/>
      <c r="D345" s="239"/>
      <c r="E345" s="240"/>
      <c r="F345" s="241">
        <f>VLOOKUP(CONCATENATE($D345&amp;$E345),Anciens!$A$3:$G$334,4,FALSE)</f>
        <v>0</v>
      </c>
      <c r="G345" s="40">
        <f t="shared" si="25"/>
        <v>0</v>
      </c>
      <c r="H345" s="242" t="s">
        <v>753</v>
      </c>
      <c r="I345" s="41">
        <f t="shared" si="26"/>
        <v>0</v>
      </c>
      <c r="J345" s="243"/>
      <c r="K345" s="42">
        <f t="shared" si="27"/>
        <v>0</v>
      </c>
      <c r="L345" s="43" t="str">
        <f t="shared" si="28"/>
        <v/>
      </c>
      <c r="M345" s="244"/>
      <c r="N345" s="245"/>
      <c r="O345" s="246"/>
      <c r="P345" s="247"/>
      <c r="Q345" s="248"/>
      <c r="R345" s="249"/>
      <c r="S345" s="250"/>
      <c r="T345" s="251"/>
      <c r="U345" s="252"/>
      <c r="V345" s="253"/>
      <c r="W345" s="254"/>
      <c r="X345" s="255"/>
      <c r="Y345" s="256"/>
      <c r="Z345" s="257"/>
      <c r="AA345" s="258"/>
      <c r="AB345" s="259"/>
      <c r="AC345" s="260"/>
      <c r="AD345" s="261" t="str">
        <f t="shared" si="29"/>
        <v/>
      </c>
      <c r="AE345" s="262"/>
      <c r="AF345" s="263"/>
      <c r="AG345" s="264"/>
      <c r="AH345" s="234" t="str">
        <f>IF(ISNA(VLOOKUP(CONCATENATE($D345&amp;$E345),Anciens!$A$3:$G$334,5,FALSE))=TRUE,"",IF(VLOOKUP(CONCATENATE($D345&amp;$E345),Anciens!$A$3:$G$334,5,FALSE)=0,"",VLOOKUP(CONCATENATE($D345&amp;$E345),Anciens!$A$3:$G$334,5,FALSE)))</f>
        <v/>
      </c>
      <c r="AI345" s="265" t="str">
        <f>IF(ISNA(VLOOKUP(CONCATENATE($D345&amp;$E345),Anciens!$A$3:$G$334,6,FALSE))=TRUE,"",IF(VLOOKUP(CONCATENATE($D345&amp;$E345),Anciens!$A$3:$G$334,6,FALSE)=0,"",VLOOKUP(CONCATENATE($D345&amp;$E345),Anciens!$A$3:$G$334,6,FALSE)))</f>
        <v/>
      </c>
      <c r="AJ345" s="265" t="str">
        <f>IF(ISNA(VLOOKUP(CONCATENATE($D345&amp;$E345),Anciens!$A$3:$G$334,7,FALSE))=TRUE,"",IF(VLOOKUP(CONCATENATE($D345&amp;$E345),Anciens!$A$3:$G$334,7,FALSE)=0,"",VLOOKUP(CONCATENATE($D345&amp;$E345),Anciens!$A$3:$G$334,7,FALSE)))</f>
        <v/>
      </c>
    </row>
    <row r="346" spans="1:36" ht="15" customHeight="1" x14ac:dyDescent="0.2">
      <c r="A346" s="236"/>
      <c r="B346" s="237"/>
      <c r="C346" s="238"/>
      <c r="D346" s="239"/>
      <c r="E346" s="240"/>
      <c r="F346" s="241">
        <f>VLOOKUP(CONCATENATE($D346&amp;$E346),Anciens!$A$3:$G$334,4,FALSE)</f>
        <v>0</v>
      </c>
      <c r="G346" s="40">
        <f t="shared" si="25"/>
        <v>0</v>
      </c>
      <c r="H346" s="242" t="s">
        <v>753</v>
      </c>
      <c r="I346" s="41">
        <f t="shared" si="26"/>
        <v>0</v>
      </c>
      <c r="J346" s="243"/>
      <c r="K346" s="42">
        <f t="shared" si="27"/>
        <v>0</v>
      </c>
      <c r="L346" s="43" t="str">
        <f t="shared" si="28"/>
        <v/>
      </c>
      <c r="M346" s="244"/>
      <c r="N346" s="245"/>
      <c r="O346" s="246"/>
      <c r="P346" s="247"/>
      <c r="Q346" s="248"/>
      <c r="R346" s="249"/>
      <c r="S346" s="250"/>
      <c r="T346" s="251"/>
      <c r="U346" s="252"/>
      <c r="V346" s="253"/>
      <c r="W346" s="254"/>
      <c r="X346" s="255"/>
      <c r="Y346" s="256"/>
      <c r="Z346" s="257"/>
      <c r="AA346" s="258"/>
      <c r="AB346" s="259"/>
      <c r="AC346" s="260"/>
      <c r="AD346" s="261" t="str">
        <f t="shared" si="29"/>
        <v/>
      </c>
      <c r="AE346" s="262"/>
      <c r="AF346" s="263"/>
      <c r="AG346" s="264"/>
      <c r="AH346" s="234" t="str">
        <f>IF(ISNA(VLOOKUP(CONCATENATE($D346&amp;$E346),Anciens!$A$3:$G$334,5,FALSE))=TRUE,"",IF(VLOOKUP(CONCATENATE($D346&amp;$E346),Anciens!$A$3:$G$334,5,FALSE)=0,"",VLOOKUP(CONCATENATE($D346&amp;$E346),Anciens!$A$3:$G$334,5,FALSE)))</f>
        <v/>
      </c>
      <c r="AI346" s="265" t="str">
        <f>IF(ISNA(VLOOKUP(CONCATENATE($D346&amp;$E346),Anciens!$A$3:$G$334,6,FALSE))=TRUE,"",IF(VLOOKUP(CONCATENATE($D346&amp;$E346),Anciens!$A$3:$G$334,6,FALSE)=0,"",VLOOKUP(CONCATENATE($D346&amp;$E346),Anciens!$A$3:$G$334,6,FALSE)))</f>
        <v/>
      </c>
      <c r="AJ346" s="265" t="str">
        <f>IF(ISNA(VLOOKUP(CONCATENATE($D346&amp;$E346),Anciens!$A$3:$G$334,7,FALSE))=TRUE,"",IF(VLOOKUP(CONCATENATE($D346&amp;$E346),Anciens!$A$3:$G$334,7,FALSE)=0,"",VLOOKUP(CONCATENATE($D346&amp;$E346),Anciens!$A$3:$G$334,7,FALSE)))</f>
        <v/>
      </c>
    </row>
    <row r="347" spans="1:36" ht="15" customHeight="1" x14ac:dyDescent="0.2">
      <c r="A347" s="236"/>
      <c r="B347" s="237"/>
      <c r="C347" s="238"/>
      <c r="D347" s="239"/>
      <c r="E347" s="240"/>
      <c r="F347" s="241">
        <f>VLOOKUP(CONCATENATE($D347&amp;$E347),Anciens!$A$3:$G$334,4,FALSE)</f>
        <v>0</v>
      </c>
      <c r="G347" s="40">
        <f t="shared" si="25"/>
        <v>0</v>
      </c>
      <c r="H347" s="242" t="s">
        <v>753</v>
      </c>
      <c r="I347" s="41">
        <f t="shared" si="26"/>
        <v>0</v>
      </c>
      <c r="J347" s="243"/>
      <c r="K347" s="42">
        <f t="shared" si="27"/>
        <v>0</v>
      </c>
      <c r="L347" s="43" t="str">
        <f t="shared" si="28"/>
        <v/>
      </c>
      <c r="M347" s="244"/>
      <c r="N347" s="245"/>
      <c r="O347" s="246"/>
      <c r="P347" s="247"/>
      <c r="Q347" s="248"/>
      <c r="R347" s="249"/>
      <c r="S347" s="250"/>
      <c r="T347" s="251"/>
      <c r="U347" s="252"/>
      <c r="V347" s="253"/>
      <c r="W347" s="254"/>
      <c r="X347" s="255"/>
      <c r="Y347" s="256"/>
      <c r="Z347" s="257"/>
      <c r="AA347" s="258"/>
      <c r="AB347" s="259"/>
      <c r="AC347" s="260"/>
      <c r="AD347" s="261" t="str">
        <f t="shared" si="29"/>
        <v/>
      </c>
      <c r="AE347" s="262"/>
      <c r="AF347" s="263"/>
      <c r="AG347" s="264"/>
      <c r="AH347" s="234" t="str">
        <f>IF(ISNA(VLOOKUP(CONCATENATE($D347&amp;$E347),Anciens!$A$3:$G$334,5,FALSE))=TRUE,"",IF(VLOOKUP(CONCATENATE($D347&amp;$E347),Anciens!$A$3:$G$334,5,FALSE)=0,"",VLOOKUP(CONCATENATE($D347&amp;$E347),Anciens!$A$3:$G$334,5,FALSE)))</f>
        <v/>
      </c>
      <c r="AI347" s="265" t="str">
        <f>IF(ISNA(VLOOKUP(CONCATENATE($D347&amp;$E347),Anciens!$A$3:$G$334,6,FALSE))=TRUE,"",IF(VLOOKUP(CONCATENATE($D347&amp;$E347),Anciens!$A$3:$G$334,6,FALSE)=0,"",VLOOKUP(CONCATENATE($D347&amp;$E347),Anciens!$A$3:$G$334,6,FALSE)))</f>
        <v/>
      </c>
      <c r="AJ347" s="265" t="str">
        <f>IF(ISNA(VLOOKUP(CONCATENATE($D347&amp;$E347),Anciens!$A$3:$G$334,7,FALSE))=TRUE,"",IF(VLOOKUP(CONCATENATE($D347&amp;$E347),Anciens!$A$3:$G$334,7,FALSE)=0,"",VLOOKUP(CONCATENATE($D347&amp;$E347),Anciens!$A$3:$G$334,7,FALSE)))</f>
        <v/>
      </c>
    </row>
    <row r="348" spans="1:36" ht="15" customHeight="1" x14ac:dyDescent="0.2">
      <c r="A348" s="236"/>
      <c r="B348" s="237"/>
      <c r="C348" s="238"/>
      <c r="D348" s="239"/>
      <c r="E348" s="240"/>
      <c r="F348" s="241">
        <f>VLOOKUP(CONCATENATE($D348&amp;$E348),Anciens!$A$3:$G$334,4,FALSE)</f>
        <v>0</v>
      </c>
      <c r="G348" s="40">
        <f t="shared" si="25"/>
        <v>0</v>
      </c>
      <c r="H348" s="242" t="s">
        <v>753</v>
      </c>
      <c r="I348" s="41">
        <f t="shared" si="26"/>
        <v>0</v>
      </c>
      <c r="J348" s="243"/>
      <c r="K348" s="42">
        <f t="shared" si="27"/>
        <v>0</v>
      </c>
      <c r="L348" s="43" t="str">
        <f t="shared" si="28"/>
        <v/>
      </c>
      <c r="M348" s="244"/>
      <c r="N348" s="245"/>
      <c r="O348" s="246"/>
      <c r="P348" s="247"/>
      <c r="Q348" s="248"/>
      <c r="R348" s="249"/>
      <c r="S348" s="250"/>
      <c r="T348" s="251"/>
      <c r="U348" s="252"/>
      <c r="V348" s="253"/>
      <c r="W348" s="254"/>
      <c r="X348" s="255"/>
      <c r="Y348" s="256"/>
      <c r="Z348" s="257"/>
      <c r="AA348" s="258"/>
      <c r="AB348" s="259"/>
      <c r="AC348" s="260"/>
      <c r="AD348" s="261" t="str">
        <f t="shared" si="29"/>
        <v/>
      </c>
      <c r="AE348" s="262"/>
      <c r="AF348" s="263"/>
      <c r="AG348" s="264"/>
      <c r="AH348" s="234" t="str">
        <f>IF(ISNA(VLOOKUP(CONCATENATE($D348&amp;$E348),Anciens!$A$3:$G$334,5,FALSE))=TRUE,"",IF(VLOOKUP(CONCATENATE($D348&amp;$E348),Anciens!$A$3:$G$334,5,FALSE)=0,"",VLOOKUP(CONCATENATE($D348&amp;$E348),Anciens!$A$3:$G$334,5,FALSE)))</f>
        <v/>
      </c>
      <c r="AI348" s="265" t="str">
        <f>IF(ISNA(VLOOKUP(CONCATENATE($D348&amp;$E348),Anciens!$A$3:$G$334,6,FALSE))=TRUE,"",IF(VLOOKUP(CONCATENATE($D348&amp;$E348),Anciens!$A$3:$G$334,6,FALSE)=0,"",VLOOKUP(CONCATENATE($D348&amp;$E348),Anciens!$A$3:$G$334,6,FALSE)))</f>
        <v/>
      </c>
      <c r="AJ348" s="265" t="str">
        <f>IF(ISNA(VLOOKUP(CONCATENATE($D348&amp;$E348),Anciens!$A$3:$G$334,7,FALSE))=TRUE,"",IF(VLOOKUP(CONCATENATE($D348&amp;$E348),Anciens!$A$3:$G$334,7,FALSE)=0,"",VLOOKUP(CONCATENATE($D348&amp;$E348),Anciens!$A$3:$G$334,7,FALSE)))</f>
        <v/>
      </c>
    </row>
    <row r="349" spans="1:36" ht="15" customHeight="1" x14ac:dyDescent="0.2">
      <c r="A349" s="236"/>
      <c r="B349" s="237"/>
      <c r="C349" s="238"/>
      <c r="D349" s="239"/>
      <c r="E349" s="240"/>
      <c r="F349" s="241">
        <f>VLOOKUP(CONCATENATE($D349&amp;$E349),Anciens!$A$3:$G$334,4,FALSE)</f>
        <v>0</v>
      </c>
      <c r="G349" s="40">
        <f t="shared" si="25"/>
        <v>0</v>
      </c>
      <c r="H349" s="242" t="s">
        <v>753</v>
      </c>
      <c r="I349" s="41">
        <f t="shared" si="26"/>
        <v>0</v>
      </c>
      <c r="J349" s="243"/>
      <c r="K349" s="42">
        <f t="shared" si="27"/>
        <v>0</v>
      </c>
      <c r="L349" s="43" t="str">
        <f t="shared" si="28"/>
        <v/>
      </c>
      <c r="M349" s="244"/>
      <c r="N349" s="245"/>
      <c r="O349" s="246"/>
      <c r="P349" s="247"/>
      <c r="Q349" s="248"/>
      <c r="R349" s="249"/>
      <c r="S349" s="250"/>
      <c r="T349" s="251"/>
      <c r="U349" s="252"/>
      <c r="V349" s="253"/>
      <c r="W349" s="254"/>
      <c r="X349" s="255"/>
      <c r="Y349" s="256"/>
      <c r="Z349" s="257"/>
      <c r="AA349" s="258"/>
      <c r="AB349" s="259"/>
      <c r="AC349" s="260"/>
      <c r="AD349" s="261" t="str">
        <f t="shared" si="29"/>
        <v/>
      </c>
      <c r="AE349" s="262"/>
      <c r="AF349" s="263"/>
      <c r="AG349" s="264"/>
      <c r="AH349" s="234" t="str">
        <f>IF(ISNA(VLOOKUP(CONCATENATE($D349&amp;$E349),Anciens!$A$3:$G$334,5,FALSE))=TRUE,"",IF(VLOOKUP(CONCATENATE($D349&amp;$E349),Anciens!$A$3:$G$334,5,FALSE)=0,"",VLOOKUP(CONCATENATE($D349&amp;$E349),Anciens!$A$3:$G$334,5,FALSE)))</f>
        <v/>
      </c>
      <c r="AI349" s="265" t="str">
        <f>IF(ISNA(VLOOKUP(CONCATENATE($D349&amp;$E349),Anciens!$A$3:$G$334,6,FALSE))=TRUE,"",IF(VLOOKUP(CONCATENATE($D349&amp;$E349),Anciens!$A$3:$G$334,6,FALSE)=0,"",VLOOKUP(CONCATENATE($D349&amp;$E349),Anciens!$A$3:$G$334,6,FALSE)))</f>
        <v/>
      </c>
      <c r="AJ349" s="265" t="str">
        <f>IF(ISNA(VLOOKUP(CONCATENATE($D349&amp;$E349),Anciens!$A$3:$G$334,7,FALSE))=TRUE,"",IF(VLOOKUP(CONCATENATE($D349&amp;$E349),Anciens!$A$3:$G$334,7,FALSE)=0,"",VLOOKUP(CONCATENATE($D349&amp;$E349),Anciens!$A$3:$G$334,7,FALSE)))</f>
        <v/>
      </c>
    </row>
    <row r="350" spans="1:36" ht="15" customHeight="1" thickBot="1" x14ac:dyDescent="0.25">
      <c r="A350" s="18"/>
      <c r="B350" s="19"/>
      <c r="C350" s="20"/>
      <c r="D350" s="21"/>
      <c r="E350" s="22"/>
      <c r="F350" s="23">
        <f>VLOOKUP(CONCATENATE($D350&amp;$E350),Anciens!$A$3:$G$334,4,FALSE)</f>
        <v>0</v>
      </c>
      <c r="G350" s="40">
        <f t="shared" si="25"/>
        <v>0</v>
      </c>
      <c r="H350" s="11" t="s">
        <v>753</v>
      </c>
      <c r="I350" s="41">
        <f t="shared" ref="I350" si="30">IF(OR(H350="NON",H350=""),G350,IF(H350="Famille",MAX(0,G350-$N$362),IF(H350="Promotion",MAX(0,G350-$N$363),IF(H350="mi-saison",MAX(0,ROUNDDOWN(G350*(1-$N$364),0)),IF(H350="Apogei94",MAX(0,ROUNDDOWN(G350*(1-$N$365),0)))))))</f>
        <v>0</v>
      </c>
      <c r="J350" s="44"/>
      <c r="K350" s="42">
        <f t="shared" ref="K350" si="31">SUM(N350,S350,X350)</f>
        <v>0</v>
      </c>
      <c r="L350" s="43" t="str">
        <f t="shared" ref="L350" si="32">IF(D350="","",I350-K350)</f>
        <v/>
      </c>
      <c r="M350" s="126"/>
      <c r="N350" s="127"/>
      <c r="O350" s="128"/>
      <c r="P350" s="129"/>
      <c r="Q350" s="130"/>
      <c r="R350" s="159"/>
      <c r="S350" s="160"/>
      <c r="T350" s="161"/>
      <c r="U350" s="162"/>
      <c r="V350" s="163"/>
      <c r="W350" s="193"/>
      <c r="X350" s="194"/>
      <c r="Y350" s="195"/>
      <c r="Z350" s="196"/>
      <c r="AA350" s="197"/>
      <c r="AB350" s="131"/>
      <c r="AC350" s="132"/>
      <c r="AD350" s="133" t="str">
        <f t="shared" ref="AD350" si="33">IF(OR(AC350&lt;&gt;"Oui",C350&lt;&gt;"JOU"),"",IF(F350&lt;VALUE("01/01/2006"),154,IF(F350&lt;VALUE("01/01/2010"),79,0)))</f>
        <v/>
      </c>
      <c r="AE350" s="134"/>
      <c r="AF350" s="135"/>
      <c r="AG350" s="136"/>
      <c r="AH350" s="283" t="str">
        <f>IF(ISNA(VLOOKUP(CONCATENATE($D350&amp;$E350),Anciens!$A$3:$G$334,5,FALSE))=TRUE,"",IF(VLOOKUP(CONCATENATE($D350&amp;$E350),Anciens!$A$3:$G$334,5,FALSE)=0,"",VLOOKUP(CONCATENATE($D350&amp;$E350),Anciens!$A$3:$G$334,5,FALSE)))</f>
        <v/>
      </c>
      <c r="AI350" s="144" t="str">
        <f>IF(ISNA(VLOOKUP(CONCATENATE($D350&amp;$E350),Anciens!$A$3:$G$334,6,FALSE))=TRUE,"",IF(VLOOKUP(CONCATENATE($D350&amp;$E350),Anciens!$A$3:$G$334,6,FALSE)=0,"",VLOOKUP(CONCATENATE($D350&amp;$E350),Anciens!$A$3:$G$334,6,FALSE)))</f>
        <v/>
      </c>
      <c r="AJ350" s="144" t="str">
        <f>IF(ISNA(VLOOKUP(CONCATENATE($D350&amp;$E350),Anciens!$A$3:$G$334,7,FALSE))=TRUE,"",IF(VLOOKUP(CONCATENATE($D350&amp;$E350),Anciens!$A$3:$G$334,7,FALSE)=0,"",VLOOKUP(CONCATENATE($D350&amp;$E350),Anciens!$A$3:$G$334,7,FALSE)))</f>
        <v/>
      </c>
    </row>
    <row r="351" spans="1:36" ht="13.5" thickBot="1" x14ac:dyDescent="0.25">
      <c r="A351" s="278">
        <f>COUNTA($A$3:$A$350)</f>
        <v>19</v>
      </c>
      <c r="E351" s="88"/>
      <c r="G351" s="89">
        <f>SUM(G3:G350)</f>
        <v>1380</v>
      </c>
      <c r="I351" s="90">
        <f>SUM(I3:I350)</f>
        <v>1380</v>
      </c>
      <c r="J351" s="91"/>
      <c r="K351" s="92">
        <f>SUM(K3:K350)</f>
        <v>0</v>
      </c>
      <c r="L351" s="93">
        <f>SUM(L3:L350)</f>
        <v>1380</v>
      </c>
      <c r="M351" s="94"/>
      <c r="N351" s="124">
        <f>SUM(N3:N350)</f>
        <v>0</v>
      </c>
      <c r="O351" s="94"/>
      <c r="P351" s="94"/>
      <c r="Q351" s="94"/>
      <c r="R351" s="164"/>
      <c r="S351" s="165">
        <f>SUM(S3:S350)</f>
        <v>0</v>
      </c>
      <c r="T351" s="164"/>
      <c r="U351" s="164"/>
      <c r="V351" s="164"/>
      <c r="W351" s="198"/>
      <c r="X351" s="199">
        <f>SUM(X3:X350)</f>
        <v>0</v>
      </c>
      <c r="Y351" s="198"/>
      <c r="Z351" s="198"/>
      <c r="AA351" s="198"/>
      <c r="AB351" s="91"/>
      <c r="AC351" s="91"/>
      <c r="AD351" s="125">
        <f>SUM(AD3:AD350)</f>
        <v>0</v>
      </c>
      <c r="AE351" s="91"/>
      <c r="AF351" s="91"/>
      <c r="AG351" s="91"/>
    </row>
    <row r="352" spans="1:36" x14ac:dyDescent="0.2">
      <c r="G352" s="4"/>
      <c r="H352" s="4"/>
      <c r="I352" s="4"/>
      <c r="L352" s="95"/>
      <c r="M352" s="96"/>
      <c r="R352" s="166"/>
      <c r="S352" s="167"/>
      <c r="T352" s="167"/>
      <c r="W352" s="200"/>
      <c r="X352" s="201"/>
      <c r="Y352" s="201"/>
      <c r="AB352" s="4"/>
      <c r="AC352" s="4"/>
      <c r="AE352" s="8"/>
      <c r="AG352" s="97"/>
    </row>
    <row r="353" spans="1:36" ht="13.5" thickBot="1" x14ac:dyDescent="0.25">
      <c r="A353" s="279">
        <f>SUM(A354:A358)</f>
        <v>19</v>
      </c>
      <c r="I353" s="4"/>
      <c r="J353" s="100"/>
      <c r="K353" s="140" t="s">
        <v>550</v>
      </c>
      <c r="N353" s="229">
        <f>SUMIF($M$3:$M$350,"Pass'Sport",$N$3:$N$350) + SUMIF($R$3:$R$350,"Pass'Sport",$S$3:$S$350) + SUMIF($W$3:$W$350,"Pass'Sport",$X$3:$X$350)</f>
        <v>0</v>
      </c>
      <c r="O353" s="39">
        <f>N353/50</f>
        <v>0</v>
      </c>
      <c r="R353" s="38"/>
      <c r="W353" s="38"/>
      <c r="AB353" s="4"/>
      <c r="AC353" s="4"/>
    </row>
    <row r="354" spans="1:36" ht="13.5" thickBot="1" x14ac:dyDescent="0.25">
      <c r="A354" s="98">
        <f>COUNTIF(B3:B350,"=QUALIFIEE")</f>
        <v>8</v>
      </c>
      <c r="B354" s="139" t="s">
        <v>41</v>
      </c>
      <c r="C354" s="99"/>
      <c r="I354" s="4"/>
      <c r="J354" s="104"/>
      <c r="K354"/>
      <c r="L354"/>
      <c r="N354" s="106"/>
    </row>
    <row r="355" spans="1:36" ht="13.5" thickBot="1" x14ac:dyDescent="0.25">
      <c r="A355" s="101">
        <f>COUNTIF(B2:B331,"=Validée")</f>
        <v>1</v>
      </c>
      <c r="B355" s="140" t="s">
        <v>39</v>
      </c>
      <c r="C355" s="102"/>
      <c r="I355" s="4"/>
      <c r="J355"/>
      <c r="K355" s="140" t="s">
        <v>551</v>
      </c>
      <c r="N355" s="229">
        <f>SUMIF($AE$3:$AE$312,"",$AD$3:$AD$312)</f>
        <v>0</v>
      </c>
      <c r="O355" s="106"/>
      <c r="P355" s="106"/>
      <c r="Q355" s="106"/>
      <c r="S355" s="170"/>
      <c r="T355" s="170"/>
      <c r="U355" s="170"/>
      <c r="V355" s="170"/>
      <c r="X355" s="204"/>
      <c r="Y355" s="204"/>
      <c r="Z355" s="204"/>
      <c r="AA355" s="204"/>
      <c r="AE355"/>
    </row>
    <row r="356" spans="1:36" ht="13.5" thickBot="1" x14ac:dyDescent="0.25">
      <c r="A356" s="105">
        <f>COUNTIF(B3:B350,"=Finalisée")</f>
        <v>0</v>
      </c>
      <c r="B356" s="140" t="s">
        <v>40</v>
      </c>
      <c r="C356" s="102"/>
      <c r="I356" s="4"/>
      <c r="J356" s="104"/>
      <c r="K356"/>
      <c r="L356"/>
      <c r="N356" s="230"/>
      <c r="R356" s="212"/>
    </row>
    <row r="357" spans="1:36" ht="13.5" thickBot="1" x14ac:dyDescent="0.25">
      <c r="A357" s="101">
        <f>COUNTIF(B3:B350,"=en cours")</f>
        <v>3</v>
      </c>
      <c r="B357" s="140" t="s">
        <v>13</v>
      </c>
      <c r="C357" s="102"/>
      <c r="I357" s="4"/>
      <c r="J357"/>
      <c r="K357" s="214" t="s">
        <v>552</v>
      </c>
      <c r="L357" s="8"/>
      <c r="M357" s="107"/>
      <c r="N357" s="231">
        <f>COUNTA($A$3:$A$350)-COUNTA($AH$3:$AH$350)</f>
        <v>-329</v>
      </c>
      <c r="O357" s="106"/>
      <c r="P357" s="106"/>
      <c r="Q357" s="106"/>
      <c r="S357" s="170"/>
      <c r="T357" s="170"/>
      <c r="U357" s="170"/>
      <c r="V357" s="170"/>
      <c r="X357" s="204"/>
      <c r="Y357" s="204"/>
      <c r="Z357" s="204"/>
      <c r="AA357" s="204"/>
      <c r="AC357" s="4"/>
      <c r="AD357"/>
      <c r="AE357"/>
      <c r="AF357"/>
    </row>
    <row r="358" spans="1:36" s="8" customFormat="1" ht="13.5" thickBot="1" x14ac:dyDescent="0.25">
      <c r="A358" s="98">
        <f>COUNTIF(B3:B350,"=ABSENT")</f>
        <v>7</v>
      </c>
      <c r="B358" s="139" t="s">
        <v>14</v>
      </c>
      <c r="C358" s="102"/>
      <c r="D358" s="6"/>
      <c r="E358" s="103"/>
      <c r="F358" s="5"/>
      <c r="O358" s="108"/>
      <c r="P358" s="108"/>
      <c r="Q358" s="108"/>
      <c r="R358" s="171"/>
      <c r="S358" s="167"/>
      <c r="T358" s="167"/>
      <c r="U358" s="172"/>
      <c r="V358" s="172"/>
      <c r="W358" s="205"/>
      <c r="X358" s="201"/>
      <c r="Y358" s="201"/>
      <c r="Z358" s="206"/>
      <c r="AA358" s="206"/>
      <c r="AB358" s="109"/>
      <c r="AC358" s="109"/>
      <c r="AG358" s="4"/>
      <c r="AH358" s="218"/>
      <c r="AI358" s="218"/>
      <c r="AJ358" s="218"/>
    </row>
    <row r="359" spans="1:36" s="8" customFormat="1" x14ac:dyDescent="0.2">
      <c r="A359" s="4"/>
      <c r="B359" s="4"/>
      <c r="C359" s="4"/>
      <c r="D359" s="102"/>
      <c r="E359" s="103"/>
      <c r="F359" s="5"/>
      <c r="M359" s="110"/>
      <c r="N359" s="108"/>
      <c r="O359" s="108"/>
      <c r="P359" s="108"/>
      <c r="Q359" s="108"/>
      <c r="R359" s="173"/>
      <c r="S359" s="167"/>
      <c r="T359" s="167"/>
      <c r="U359" s="172"/>
      <c r="V359" s="172"/>
      <c r="W359" s="207"/>
      <c r="X359" s="201"/>
      <c r="Y359" s="201"/>
      <c r="Z359" s="206"/>
      <c r="AA359" s="206"/>
      <c r="AB359" s="104"/>
      <c r="AC359" s="111"/>
      <c r="AG359" s="4"/>
      <c r="AH359" s="218"/>
      <c r="AI359" s="218"/>
      <c r="AJ359" s="218"/>
    </row>
    <row r="360" spans="1:36" s="8" customFormat="1" ht="13.5" thickBot="1" x14ac:dyDescent="0.25">
      <c r="A360" s="278">
        <f>SUM(A361:A367)</f>
        <v>19</v>
      </c>
      <c r="E360" s="103"/>
      <c r="F360" s="5"/>
      <c r="O360" s="108"/>
      <c r="P360" s="108"/>
      <c r="Q360" s="108"/>
      <c r="R360" s="168"/>
      <c r="S360" s="167"/>
      <c r="T360" s="167"/>
      <c r="U360" s="172"/>
      <c r="V360" s="172"/>
      <c r="W360" s="202"/>
      <c r="X360" s="201"/>
      <c r="Y360" s="201"/>
      <c r="Z360" s="206"/>
      <c r="AA360" s="206"/>
      <c r="AB360" s="100"/>
      <c r="AC360" s="5"/>
      <c r="AG360" s="4"/>
      <c r="AH360" s="218"/>
      <c r="AI360" s="218"/>
      <c r="AJ360" s="218"/>
    </row>
    <row r="361" spans="1:36" s="8" customFormat="1" ht="13.5" thickBot="1" x14ac:dyDescent="0.25">
      <c r="A361" s="101">
        <f>COUNTIF($C$3:$C$350,"=DIR")</f>
        <v>13</v>
      </c>
      <c r="B361" s="141" t="s">
        <v>94</v>
      </c>
      <c r="C361" s="4"/>
      <c r="D361" s="102"/>
      <c r="E361" s="103"/>
      <c r="F361" s="5"/>
      <c r="K361" s="99"/>
      <c r="L361" s="100"/>
      <c r="M361" s="4"/>
      <c r="N361" s="233" t="s">
        <v>756</v>
      </c>
      <c r="O361" s="108"/>
      <c r="P361" s="108"/>
      <c r="Q361" s="108"/>
      <c r="R361" s="168"/>
      <c r="S361" s="167"/>
      <c r="T361" s="167"/>
      <c r="U361" s="172"/>
      <c r="V361" s="172"/>
      <c r="W361" s="202"/>
      <c r="X361" s="201"/>
      <c r="Y361" s="201"/>
      <c r="Z361" s="206"/>
      <c r="AA361" s="206"/>
      <c r="AB361" s="100"/>
      <c r="AC361" s="5"/>
      <c r="AG361" s="4"/>
      <c r="AH361" s="218"/>
      <c r="AI361" s="218"/>
      <c r="AJ361" s="218"/>
    </row>
    <row r="362" spans="1:36" s="8" customFormat="1" ht="13.5" thickBot="1" x14ac:dyDescent="0.25">
      <c r="A362" s="101">
        <f>COUNTIF($C$3:$C$350,"=JOU")</f>
        <v>6</v>
      </c>
      <c r="B362" s="141" t="s">
        <v>95</v>
      </c>
      <c r="C362" s="4"/>
      <c r="D362" s="102"/>
      <c r="E362" s="103"/>
      <c r="F362" s="5"/>
      <c r="K362" s="224"/>
      <c r="L362" s="225"/>
      <c r="M362" s="219" t="s">
        <v>754</v>
      </c>
      <c r="N362" s="222">
        <v>15</v>
      </c>
      <c r="O362" s="108"/>
      <c r="P362" s="108"/>
      <c r="Q362" s="108"/>
      <c r="R362" s="168"/>
      <c r="S362" s="167"/>
      <c r="T362" s="167"/>
      <c r="U362" s="172"/>
      <c r="V362" s="172"/>
      <c r="W362" s="202"/>
      <c r="X362" s="201"/>
      <c r="Y362" s="201"/>
      <c r="Z362" s="206"/>
      <c r="AA362" s="206"/>
      <c r="AB362" s="100"/>
      <c r="AC362" s="5"/>
      <c r="AG362" s="4"/>
      <c r="AH362" s="218"/>
      <c r="AI362" s="218"/>
      <c r="AJ362" s="218"/>
    </row>
    <row r="363" spans="1:36" s="8" customFormat="1" ht="13.5" thickBot="1" x14ac:dyDescent="0.25">
      <c r="A363" s="105">
        <f>COUNTIF($C$3:$C$350,"=LOI")</f>
        <v>0</v>
      </c>
      <c r="B363" s="141" t="s">
        <v>96</v>
      </c>
      <c r="C363" s="4"/>
      <c r="D363" s="102"/>
      <c r="E363" s="121" t="s">
        <v>101</v>
      </c>
      <c r="F363" s="5"/>
      <c r="G363" s="8">
        <f>I351/SUM($A$362:$A$365)</f>
        <v>230</v>
      </c>
      <c r="K363" s="226"/>
      <c r="L363" s="5"/>
      <c r="M363" s="97" t="s">
        <v>752</v>
      </c>
      <c r="N363" s="223">
        <v>0</v>
      </c>
      <c r="O363" s="108"/>
      <c r="P363" s="108"/>
      <c r="Q363" s="108"/>
      <c r="R363" s="168"/>
      <c r="S363" s="167"/>
      <c r="T363" s="167"/>
      <c r="U363" s="172"/>
      <c r="V363" s="172"/>
      <c r="W363" s="202"/>
      <c r="X363" s="201"/>
      <c r="Y363" s="201"/>
      <c r="Z363" s="206"/>
      <c r="AA363" s="206"/>
      <c r="AB363" s="100"/>
      <c r="AC363" s="5"/>
      <c r="AG363" s="4"/>
      <c r="AH363" s="218"/>
      <c r="AI363" s="218"/>
      <c r="AJ363" s="218"/>
    </row>
    <row r="364" spans="1:36" s="8" customFormat="1" ht="13.5" thickBot="1" x14ac:dyDescent="0.25">
      <c r="A364" s="101">
        <f>COUNTIF($C$3:$C$350,"=BAB")</f>
        <v>0</v>
      </c>
      <c r="B364" s="141" t="s">
        <v>97</v>
      </c>
      <c r="C364" s="4"/>
      <c r="D364" s="102"/>
      <c r="E364" s="121" t="s">
        <v>100</v>
      </c>
      <c r="F364" s="5"/>
      <c r="G364" s="8">
        <f>$I$351/SUM($A$361:$A$367)</f>
        <v>72.631578947368425</v>
      </c>
      <c r="K364" s="226"/>
      <c r="L364" s="5"/>
      <c r="M364" s="97" t="s">
        <v>903</v>
      </c>
      <c r="N364" s="232">
        <f>1/3</f>
        <v>0.33333333333333331</v>
      </c>
      <c r="O364" s="108"/>
      <c r="P364" s="108"/>
      <c r="Q364" s="108"/>
      <c r="R364" s="168"/>
      <c r="S364" s="167"/>
      <c r="T364" s="167"/>
      <c r="U364" s="172"/>
      <c r="V364" s="172"/>
      <c r="W364" s="202"/>
      <c r="X364" s="201"/>
      <c r="Y364" s="201"/>
      <c r="Z364" s="206"/>
      <c r="AA364" s="206"/>
      <c r="AB364" s="100"/>
      <c r="AC364" s="5"/>
      <c r="AG364" s="4"/>
      <c r="AH364" s="218"/>
      <c r="AI364" s="218"/>
      <c r="AJ364" s="218"/>
    </row>
    <row r="365" spans="1:36" s="8" customFormat="1" ht="13.5" thickBot="1" x14ac:dyDescent="0.25">
      <c r="A365" s="101">
        <f>COUNTIF($C$3:$C$350,"=FIT")</f>
        <v>0</v>
      </c>
      <c r="B365" s="141" t="s">
        <v>98</v>
      </c>
      <c r="C365" s="4"/>
      <c r="D365" s="102"/>
      <c r="E365" s="103"/>
      <c r="F365" s="5"/>
      <c r="K365" s="227"/>
      <c r="L365" s="228"/>
      <c r="M365" s="220" t="s">
        <v>755</v>
      </c>
      <c r="N365" s="221">
        <v>1</v>
      </c>
      <c r="O365" s="108"/>
      <c r="P365" s="108"/>
      <c r="Q365" s="108"/>
      <c r="R365" s="168"/>
      <c r="S365" s="167"/>
      <c r="T365" s="167"/>
      <c r="U365" s="172"/>
      <c r="V365" s="172"/>
      <c r="W365" s="202"/>
      <c r="X365" s="201"/>
      <c r="Y365" s="201"/>
      <c r="Z365" s="206"/>
      <c r="AA365" s="206"/>
      <c r="AB365" s="100"/>
      <c r="AC365" s="5"/>
      <c r="AG365" s="4"/>
      <c r="AH365" s="218"/>
      <c r="AI365" s="218"/>
      <c r="AJ365" s="218"/>
    </row>
    <row r="366" spans="1:36" s="8" customFormat="1" ht="13.5" thickBot="1" x14ac:dyDescent="0.25">
      <c r="A366" s="101">
        <f>COUNTIF($C$3:$C$350,"=ENS")</f>
        <v>0</v>
      </c>
      <c r="B366" s="141" t="s">
        <v>899</v>
      </c>
      <c r="C366" s="4"/>
      <c r="E366" s="103"/>
      <c r="F366" s="5"/>
      <c r="M366" s="39"/>
      <c r="N366" s="108"/>
      <c r="O366" s="108"/>
      <c r="P366" s="108"/>
      <c r="Q366" s="108"/>
      <c r="R366" s="168"/>
      <c r="S366" s="167"/>
      <c r="T366" s="167"/>
      <c r="U366" s="172"/>
      <c r="V366" s="172"/>
      <c r="W366" s="202"/>
      <c r="X366" s="201"/>
      <c r="Y366" s="201"/>
      <c r="Z366" s="206"/>
      <c r="AA366" s="206"/>
      <c r="AB366" s="100"/>
      <c r="AC366" s="5"/>
      <c r="AG366" s="4"/>
      <c r="AH366" s="218"/>
      <c r="AI366" s="218"/>
      <c r="AJ366" s="218"/>
    </row>
    <row r="367" spans="1:36" s="8" customFormat="1" ht="13.5" thickBot="1" x14ac:dyDescent="0.25">
      <c r="A367" s="101">
        <f>COUNTIF($C$3:$C$350,"=ARB")</f>
        <v>0</v>
      </c>
      <c r="B367" s="141" t="s">
        <v>99</v>
      </c>
      <c r="C367" s="4"/>
      <c r="D367" s="102"/>
      <c r="E367" s="103"/>
      <c r="F367" s="5"/>
      <c r="M367" s="39"/>
      <c r="N367" s="108"/>
      <c r="O367" s="108"/>
      <c r="P367" s="108"/>
      <c r="Q367" s="108"/>
      <c r="R367" s="168"/>
      <c r="S367" s="167"/>
      <c r="T367" s="167"/>
      <c r="U367" s="172"/>
      <c r="V367" s="172"/>
      <c r="W367" s="202"/>
      <c r="X367" s="201"/>
      <c r="Y367" s="201"/>
      <c r="Z367" s="206"/>
      <c r="AA367" s="206"/>
      <c r="AB367" s="100"/>
      <c r="AC367" s="5"/>
      <c r="AG367" s="4"/>
      <c r="AH367" s="218"/>
      <c r="AI367" s="218"/>
      <c r="AJ367" s="218"/>
    </row>
    <row r="368" spans="1:36" s="8" customFormat="1" x14ac:dyDescent="0.2">
      <c r="A368" s="4"/>
      <c r="B368" s="4"/>
      <c r="C368" s="4"/>
      <c r="D368" s="102"/>
      <c r="E368" s="103"/>
      <c r="F368" s="5"/>
      <c r="M368" s="39"/>
      <c r="N368" s="108"/>
      <c r="O368" s="108"/>
      <c r="P368" s="108"/>
      <c r="Q368" s="108"/>
      <c r="R368" s="168"/>
      <c r="S368" s="167"/>
      <c r="T368" s="167"/>
      <c r="U368" s="172"/>
      <c r="V368" s="172"/>
      <c r="W368" s="202"/>
      <c r="X368" s="201"/>
      <c r="Y368" s="201"/>
      <c r="Z368" s="206"/>
      <c r="AA368" s="206"/>
      <c r="AB368" s="100"/>
      <c r="AC368" s="5"/>
      <c r="AG368" s="4"/>
      <c r="AH368" s="218"/>
      <c r="AI368" s="218"/>
      <c r="AJ368" s="218"/>
    </row>
    <row r="369" spans="1:36" s="8" customFormat="1" x14ac:dyDescent="0.2">
      <c r="A369" s="4"/>
      <c r="B369" s="4"/>
      <c r="C369" s="4"/>
      <c r="D369" s="102"/>
      <c r="E369" s="103"/>
      <c r="F369" s="5"/>
      <c r="M369" s="39"/>
      <c r="N369" s="108"/>
      <c r="O369" s="108"/>
      <c r="P369" s="108"/>
      <c r="Q369" s="108"/>
      <c r="R369" s="168"/>
      <c r="S369" s="167"/>
      <c r="T369" s="167"/>
      <c r="U369" s="172"/>
      <c r="V369" s="172"/>
      <c r="W369" s="202"/>
      <c r="X369" s="201"/>
      <c r="Y369" s="201"/>
      <c r="Z369" s="206"/>
      <c r="AA369" s="206"/>
      <c r="AB369" s="100"/>
      <c r="AC369" s="5"/>
      <c r="AG369" s="4"/>
      <c r="AH369" s="218"/>
      <c r="AI369" s="218"/>
      <c r="AJ369" s="218"/>
    </row>
    <row r="370" spans="1:36" s="8" customFormat="1" x14ac:dyDescent="0.2">
      <c r="A370" s="4"/>
      <c r="B370" s="4"/>
      <c r="C370" s="4"/>
      <c r="D370" s="102"/>
      <c r="E370" s="103"/>
      <c r="F370" s="5"/>
      <c r="M370" s="39"/>
      <c r="N370" s="108"/>
      <c r="O370" s="108"/>
      <c r="P370" s="108"/>
      <c r="Q370" s="108"/>
      <c r="R370" s="168"/>
      <c r="S370" s="167" t="s">
        <v>793</v>
      </c>
      <c r="T370" s="167"/>
      <c r="U370" s="172"/>
      <c r="V370" s="172"/>
      <c r="W370" s="202"/>
      <c r="X370" s="201"/>
      <c r="Y370" s="201"/>
      <c r="Z370" s="206"/>
      <c r="AA370" s="206"/>
      <c r="AB370" s="100"/>
      <c r="AC370" s="5"/>
      <c r="AG370" s="4"/>
      <c r="AH370" s="218"/>
      <c r="AI370" s="218"/>
      <c r="AJ370" s="218"/>
    </row>
    <row r="371" spans="1:36" s="8" customFormat="1" x14ac:dyDescent="0.2">
      <c r="A371" s="4"/>
      <c r="B371" s="4"/>
      <c r="C371" s="4"/>
      <c r="D371" s="102"/>
      <c r="E371" s="103"/>
      <c r="F371" s="5"/>
      <c r="M371" s="39"/>
      <c r="N371" s="108"/>
      <c r="O371" s="108"/>
      <c r="P371" s="108"/>
      <c r="Q371" s="108"/>
      <c r="R371" s="168"/>
      <c r="S371" s="167"/>
      <c r="T371" s="167"/>
      <c r="U371" s="172"/>
      <c r="V371" s="172"/>
      <c r="W371" s="202"/>
      <c r="X371" s="201"/>
      <c r="Y371" s="201"/>
      <c r="Z371" s="206"/>
      <c r="AA371" s="206"/>
      <c r="AB371" s="100"/>
      <c r="AC371" s="5"/>
      <c r="AG371" s="4"/>
      <c r="AH371" s="218"/>
      <c r="AI371" s="218"/>
      <c r="AJ371" s="218"/>
    </row>
    <row r="372" spans="1:36" x14ac:dyDescent="0.2">
      <c r="D372" s="102"/>
      <c r="E372" s="103"/>
      <c r="F372" s="5"/>
      <c r="G372" s="8"/>
      <c r="H372" s="8"/>
      <c r="I372" s="8"/>
      <c r="J372" s="8"/>
      <c r="K372" s="8"/>
      <c r="L372" s="8"/>
      <c r="M372" s="39"/>
      <c r="N372" s="108"/>
      <c r="O372" s="108"/>
      <c r="P372" s="108"/>
      <c r="Q372" s="108"/>
      <c r="R372" s="168"/>
      <c r="S372" s="167"/>
      <c r="T372" s="167"/>
      <c r="U372" s="172"/>
      <c r="V372" s="172"/>
      <c r="W372" s="202"/>
      <c r="X372" s="201"/>
      <c r="Y372" s="201"/>
      <c r="Z372" s="206"/>
      <c r="AA372" s="206"/>
      <c r="AB372" s="100"/>
      <c r="AD372"/>
      <c r="AE372" s="8"/>
      <c r="AF372"/>
    </row>
    <row r="373" spans="1:36" s="8" customFormat="1" x14ac:dyDescent="0.2">
      <c r="A373" s="4"/>
      <c r="B373" s="4"/>
      <c r="C373" s="4"/>
      <c r="D373" s="102"/>
      <c r="E373" s="103"/>
      <c r="F373" s="5"/>
      <c r="M373" s="39"/>
      <c r="N373" s="108"/>
      <c r="O373" s="108"/>
      <c r="P373" s="108"/>
      <c r="Q373" s="108"/>
      <c r="R373" s="168"/>
      <c r="S373" s="167"/>
      <c r="T373" s="167"/>
      <c r="U373" s="172"/>
      <c r="V373" s="172"/>
      <c r="W373" s="202"/>
      <c r="X373" s="201"/>
      <c r="Y373" s="201"/>
      <c r="Z373" s="206"/>
      <c r="AA373" s="206"/>
      <c r="AB373" s="100"/>
      <c r="AC373" s="5"/>
      <c r="AG373" s="4"/>
      <c r="AH373" s="218"/>
      <c r="AI373" s="218"/>
      <c r="AJ373" s="218"/>
    </row>
    <row r="374" spans="1:36" ht="11.25" customHeight="1" x14ac:dyDescent="0.2">
      <c r="D374" s="102"/>
      <c r="E374" s="103"/>
      <c r="F374" s="5"/>
      <c r="G374" s="8"/>
      <c r="H374" s="8"/>
      <c r="I374" s="8"/>
      <c r="J374" s="8"/>
      <c r="K374" s="8"/>
      <c r="L374" s="8"/>
      <c r="M374" s="39"/>
      <c r="N374" s="108"/>
      <c r="O374" s="108"/>
      <c r="P374" s="108"/>
      <c r="Q374" s="108"/>
      <c r="R374" s="168"/>
      <c r="S374" s="167"/>
      <c r="T374" s="167"/>
      <c r="U374" s="172"/>
      <c r="V374" s="172"/>
      <c r="W374" s="202"/>
      <c r="X374" s="201"/>
      <c r="Y374" s="201"/>
      <c r="Z374" s="206"/>
      <c r="AA374" s="206"/>
      <c r="AB374" s="100"/>
      <c r="AD374"/>
      <c r="AE374" s="8"/>
      <c r="AF374"/>
    </row>
    <row r="375" spans="1:36" x14ac:dyDescent="0.2">
      <c r="D375" s="102"/>
      <c r="E375" s="103"/>
      <c r="F375" s="5"/>
      <c r="G375" s="8"/>
      <c r="H375" s="8"/>
      <c r="I375" s="8"/>
      <c r="J375" s="8"/>
      <c r="K375" s="8"/>
      <c r="L375" s="8"/>
      <c r="M375" s="108"/>
      <c r="N375" s="108"/>
      <c r="O375" s="108"/>
      <c r="P375" s="108"/>
      <c r="Q375" s="108"/>
      <c r="R375" s="172"/>
      <c r="S375" s="167"/>
      <c r="T375" s="167"/>
      <c r="U375" s="172"/>
      <c r="V375" s="172"/>
      <c r="W375" s="206"/>
      <c r="X375" s="201"/>
      <c r="Y375" s="201"/>
      <c r="Z375" s="206"/>
      <c r="AA375" s="206"/>
      <c r="AB375" s="112"/>
      <c r="AC375" s="4"/>
      <c r="AD375"/>
      <c r="AE375" s="8"/>
      <c r="AF375"/>
    </row>
    <row r="376" spans="1:36" x14ac:dyDescent="0.2">
      <c r="D376" s="102"/>
      <c r="E376" s="103"/>
      <c r="F376" s="5"/>
      <c r="G376" s="8"/>
      <c r="H376" s="8"/>
      <c r="I376" s="8"/>
      <c r="J376" s="8"/>
      <c r="K376" s="8"/>
      <c r="L376" s="8"/>
      <c r="M376" s="108"/>
      <c r="N376" s="108"/>
      <c r="O376" s="108"/>
      <c r="P376" s="108"/>
      <c r="Q376" s="108"/>
      <c r="R376" s="172"/>
      <c r="S376" s="167"/>
      <c r="T376" s="167"/>
      <c r="U376" s="172"/>
      <c r="V376" s="172"/>
      <c r="W376" s="206"/>
      <c r="X376" s="201"/>
      <c r="Y376" s="201"/>
      <c r="Z376" s="206"/>
      <c r="AA376" s="206"/>
      <c r="AB376" s="112"/>
      <c r="AC376" s="4"/>
      <c r="AD376"/>
      <c r="AE376" s="8"/>
      <c r="AF376"/>
    </row>
    <row r="377" spans="1:36" x14ac:dyDescent="0.2">
      <c r="D377" s="102"/>
      <c r="F377" s="5"/>
      <c r="G377" s="8"/>
      <c r="H377" s="8"/>
      <c r="I377" s="8"/>
      <c r="J377" s="8"/>
      <c r="K377" s="8"/>
      <c r="L377" s="8"/>
      <c r="M377" s="108"/>
      <c r="N377" s="108"/>
      <c r="O377" s="108"/>
      <c r="P377" s="108"/>
      <c r="Q377" s="108"/>
      <c r="R377" s="172"/>
      <c r="S377" s="167"/>
      <c r="T377" s="167"/>
      <c r="U377" s="172"/>
      <c r="V377" s="172"/>
      <c r="W377" s="206"/>
      <c r="X377" s="201"/>
      <c r="Y377" s="201"/>
      <c r="Z377" s="206"/>
      <c r="AA377" s="206"/>
      <c r="AB377" s="112"/>
      <c r="AC377" s="4"/>
      <c r="AD377"/>
      <c r="AE377" s="8"/>
      <c r="AF377"/>
    </row>
    <row r="378" spans="1:36" x14ac:dyDescent="0.2">
      <c r="D378" s="102"/>
      <c r="F378" s="5"/>
      <c r="G378" s="8"/>
      <c r="H378" s="8"/>
      <c r="I378" s="8"/>
      <c r="J378" s="8"/>
      <c r="K378" s="8"/>
      <c r="L378" s="8"/>
      <c r="M378" s="108"/>
      <c r="N378" s="108"/>
      <c r="O378" s="108"/>
      <c r="P378" s="108"/>
      <c r="Q378" s="108"/>
      <c r="R378" s="172"/>
      <c r="S378" s="167"/>
      <c r="T378" s="167"/>
      <c r="U378" s="172"/>
      <c r="V378" s="172"/>
      <c r="W378" s="206"/>
      <c r="X378" s="201"/>
      <c r="Y378" s="201"/>
      <c r="Z378" s="206"/>
      <c r="AA378" s="206"/>
      <c r="AB378" s="112"/>
      <c r="AC378" s="4"/>
      <c r="AD378"/>
      <c r="AE378" s="8"/>
      <c r="AF378"/>
    </row>
    <row r="379" spans="1:36" x14ac:dyDescent="0.2">
      <c r="B379" s="113"/>
      <c r="C379" s="113"/>
      <c r="D379" s="114"/>
      <c r="E379" s="115"/>
      <c r="F379" s="115"/>
      <c r="G379" s="8"/>
      <c r="H379" s="8"/>
      <c r="I379" s="8"/>
      <c r="J379" s="8"/>
      <c r="K379" s="8"/>
      <c r="L379" s="8"/>
      <c r="M379" s="108"/>
      <c r="N379" s="108"/>
      <c r="O379" s="108"/>
      <c r="P379" s="108"/>
      <c r="Q379" s="108"/>
      <c r="R379" s="172"/>
      <c r="S379" s="167"/>
      <c r="T379" s="167"/>
      <c r="U379" s="172"/>
      <c r="V379" s="172"/>
      <c r="W379" s="206"/>
      <c r="X379" s="201"/>
      <c r="Y379" s="201"/>
      <c r="Z379" s="206"/>
      <c r="AA379" s="206"/>
      <c r="AB379" s="112"/>
      <c r="AC379" s="4"/>
      <c r="AD379"/>
      <c r="AE379" s="8"/>
      <c r="AF379"/>
    </row>
    <row r="380" spans="1:36" ht="14.25" customHeight="1" x14ac:dyDescent="0.2">
      <c r="B380"/>
      <c r="C380"/>
      <c r="D380" s="102"/>
      <c r="E380" s="4"/>
      <c r="G380" s="8"/>
      <c r="H380" s="8"/>
      <c r="I380" s="8"/>
      <c r="J380" s="8"/>
      <c r="K380" s="8"/>
      <c r="L380" s="8"/>
      <c r="M380" s="108"/>
      <c r="N380" s="108"/>
      <c r="O380" s="108"/>
      <c r="P380" s="108"/>
      <c r="Q380" s="108"/>
      <c r="R380" s="172"/>
      <c r="S380" s="167"/>
      <c r="T380" s="167"/>
      <c r="U380" s="172"/>
      <c r="V380" s="172"/>
      <c r="W380" s="206"/>
      <c r="X380" s="201"/>
      <c r="Y380" s="201"/>
      <c r="Z380" s="206"/>
      <c r="AA380" s="206"/>
      <c r="AB380" s="112"/>
      <c r="AC380" s="4"/>
      <c r="AD380"/>
      <c r="AE380" s="8"/>
      <c r="AF380"/>
    </row>
    <row r="381" spans="1:36" x14ac:dyDescent="0.2">
      <c r="B381"/>
      <c r="C381"/>
      <c r="D381" s="102"/>
      <c r="E381" s="4"/>
      <c r="G381" s="8"/>
      <c r="H381" s="8"/>
      <c r="I381" s="8"/>
      <c r="J381" s="8"/>
      <c r="K381" s="8"/>
      <c r="L381" s="8"/>
      <c r="M381" s="108"/>
      <c r="N381" s="108"/>
      <c r="O381" s="108"/>
      <c r="P381" s="108"/>
      <c r="Q381" s="108"/>
      <c r="R381" s="172"/>
      <c r="S381" s="167"/>
      <c r="T381" s="167"/>
      <c r="U381" s="172"/>
      <c r="V381" s="172"/>
      <c r="W381" s="206"/>
      <c r="X381" s="201"/>
      <c r="Y381" s="201"/>
      <c r="Z381" s="206"/>
      <c r="AA381" s="206"/>
      <c r="AB381" s="112"/>
      <c r="AC381" s="4"/>
      <c r="AD381"/>
      <c r="AE381" s="8"/>
      <c r="AF381"/>
    </row>
    <row r="382" spans="1:36" x14ac:dyDescent="0.2">
      <c r="G382" s="8"/>
      <c r="H382" s="8"/>
      <c r="I382" s="8"/>
      <c r="J382" s="8"/>
      <c r="K382" s="8"/>
      <c r="L382" s="8"/>
      <c r="M382" s="108"/>
      <c r="N382" s="38"/>
      <c r="O382" s="38"/>
      <c r="P382" s="38"/>
      <c r="Q382" s="38"/>
      <c r="R382" s="172"/>
      <c r="S382" s="167"/>
      <c r="T382" s="167"/>
      <c r="U382" s="169"/>
      <c r="V382" s="169"/>
      <c r="W382" s="206"/>
      <c r="X382" s="201"/>
      <c r="Y382" s="201"/>
      <c r="Z382" s="203"/>
      <c r="AA382" s="203"/>
      <c r="AB382" s="112"/>
      <c r="AC382" s="4"/>
      <c r="AD382"/>
      <c r="AE382" s="8"/>
      <c r="AF382"/>
    </row>
    <row r="383" spans="1:36" x14ac:dyDescent="0.2">
      <c r="G383" s="8"/>
      <c r="H383" s="8"/>
      <c r="I383" s="8"/>
      <c r="J383" s="8"/>
      <c r="K383" s="8"/>
      <c r="L383" s="8"/>
      <c r="M383" s="108"/>
      <c r="N383" s="38"/>
      <c r="O383" s="38"/>
      <c r="P383" s="38"/>
      <c r="Q383" s="38"/>
      <c r="R383" s="172"/>
      <c r="S383" s="167"/>
      <c r="T383" s="167"/>
      <c r="U383" s="169"/>
      <c r="V383" s="169"/>
      <c r="W383" s="206"/>
      <c r="X383" s="201"/>
      <c r="Y383" s="201"/>
      <c r="Z383" s="203"/>
      <c r="AA383" s="203"/>
      <c r="AB383" s="112"/>
      <c r="AC383" s="4"/>
      <c r="AD383"/>
      <c r="AE383" s="8"/>
      <c r="AF383"/>
    </row>
    <row r="384" spans="1:36" x14ac:dyDescent="0.2">
      <c r="G384" s="8"/>
      <c r="H384" s="8"/>
      <c r="I384" s="8"/>
      <c r="J384" s="8"/>
      <c r="K384" s="8"/>
      <c r="L384" s="8"/>
      <c r="M384" s="108"/>
      <c r="N384" s="38"/>
      <c r="O384" s="38"/>
      <c r="P384" s="38"/>
      <c r="Q384" s="38"/>
      <c r="R384" s="172"/>
      <c r="S384" s="167"/>
      <c r="T384" s="167"/>
      <c r="U384" s="169"/>
      <c r="V384" s="169"/>
      <c r="W384" s="206"/>
      <c r="X384" s="201"/>
      <c r="Y384" s="201"/>
      <c r="Z384" s="203"/>
      <c r="AA384" s="203"/>
      <c r="AB384" s="112"/>
      <c r="AC384" s="4"/>
      <c r="AD384"/>
      <c r="AE384" s="8"/>
      <c r="AF384"/>
    </row>
    <row r="385" spans="7:32" x14ac:dyDescent="0.2">
      <c r="G385" s="8"/>
      <c r="H385" s="8"/>
      <c r="I385" s="8"/>
      <c r="J385" s="8"/>
      <c r="K385" s="8"/>
      <c r="L385" s="8"/>
      <c r="M385" s="108"/>
      <c r="N385" s="38"/>
      <c r="O385" s="38"/>
      <c r="P385" s="38"/>
      <c r="Q385" s="38"/>
      <c r="R385" s="172"/>
      <c r="S385" s="167"/>
      <c r="T385" s="167"/>
      <c r="U385" s="169"/>
      <c r="V385" s="169"/>
      <c r="W385" s="206"/>
      <c r="X385" s="201"/>
      <c r="Y385" s="201"/>
      <c r="Z385" s="203"/>
      <c r="AA385" s="203"/>
      <c r="AB385" s="112"/>
      <c r="AC385" s="4"/>
      <c r="AD385"/>
      <c r="AE385" s="8"/>
      <c r="AF385"/>
    </row>
    <row r="386" spans="7:32" x14ac:dyDescent="0.2">
      <c r="G386" s="8"/>
      <c r="H386" s="8"/>
      <c r="I386" s="8"/>
      <c r="J386" s="8"/>
      <c r="K386" s="8"/>
      <c r="L386" s="8"/>
      <c r="M386" s="110"/>
      <c r="N386" s="38"/>
      <c r="O386" s="38"/>
      <c r="P386" s="38"/>
      <c r="Q386" s="38"/>
      <c r="R386" s="173"/>
      <c r="S386" s="167"/>
      <c r="T386" s="167"/>
      <c r="U386" s="169"/>
      <c r="V386" s="169"/>
      <c r="W386" s="207"/>
      <c r="X386" s="201"/>
      <c r="Y386" s="201"/>
      <c r="Z386" s="203"/>
      <c r="AA386" s="203"/>
      <c r="AB386" s="4"/>
      <c r="AC386" s="111"/>
      <c r="AE386" s="8"/>
    </row>
    <row r="387" spans="7:32" x14ac:dyDescent="0.2">
      <c r="G387" s="8"/>
      <c r="H387" s="8"/>
      <c r="I387" s="8"/>
      <c r="J387" s="8"/>
      <c r="K387" s="8"/>
      <c r="L387" s="8"/>
      <c r="M387" s="116"/>
      <c r="N387" s="38"/>
      <c r="O387" s="38"/>
      <c r="P387" s="38"/>
      <c r="Q387" s="38"/>
      <c r="R387" s="174"/>
      <c r="S387" s="167"/>
      <c r="T387" s="167"/>
      <c r="U387" s="169"/>
      <c r="V387" s="169"/>
      <c r="W387" s="208"/>
      <c r="X387" s="201"/>
      <c r="Y387" s="201"/>
      <c r="Z387" s="203"/>
      <c r="AA387" s="203"/>
      <c r="AB387" s="117"/>
      <c r="AC387" s="118"/>
      <c r="AE387" s="8"/>
    </row>
  </sheetData>
  <sheetProtection selectLockedCells="1" autoFilter="0"/>
  <autoFilter ref="A2:AJ357" xr:uid="{00000000-0009-0000-0000-000000000000}">
    <sortState xmlns:xlrd2="http://schemas.microsoft.com/office/spreadsheetml/2017/richdata2" ref="A28:AJ297">
      <sortCondition ref="F2:F357"/>
    </sortState>
  </autoFilter>
  <mergeCells count="4">
    <mergeCell ref="M1:Q1"/>
    <mergeCell ref="R1:V1"/>
    <mergeCell ref="W1:AA1"/>
    <mergeCell ref="AC1:AG1"/>
  </mergeCells>
  <conditionalFormatting sqref="A113:A148">
    <cfRule type="expression" dxfId="55" priority="223">
      <formula>AND($D113&lt;&gt;"",A113="")</formula>
    </cfRule>
  </conditionalFormatting>
  <conditionalFormatting sqref="A149:A150">
    <cfRule type="expression" dxfId="54" priority="266">
      <formula>AND($D148&lt;&gt;"",A149="")</formula>
    </cfRule>
  </conditionalFormatting>
  <conditionalFormatting sqref="A3:C112">
    <cfRule type="expression" dxfId="53" priority="127">
      <formula>AND($D3&lt;&gt;"",A3="")</formula>
    </cfRule>
  </conditionalFormatting>
  <conditionalFormatting sqref="A173:C350">
    <cfRule type="expression" dxfId="52" priority="136">
      <formula>AND($D173&lt;&gt;"",A173="")</formula>
    </cfRule>
  </conditionalFormatting>
  <conditionalFormatting sqref="B113:C172">
    <cfRule type="expression" dxfId="51" priority="15">
      <formula>AND($D113&lt;&gt;"",B113="")</formula>
    </cfRule>
  </conditionalFormatting>
  <conditionalFormatting sqref="A151:A172 E3:F350">
    <cfRule type="expression" dxfId="50" priority="32">
      <formula>AND($D3&lt;&gt;"",A3="")</formula>
    </cfRule>
  </conditionalFormatting>
  <conditionalFormatting sqref="H3:H350">
    <cfRule type="expression" dxfId="49" priority="1">
      <formula>AND($D3&lt;&gt;"",H3="")</formula>
    </cfRule>
  </conditionalFormatting>
  <conditionalFormatting sqref="J3:J350">
    <cfRule type="expression" dxfId="48" priority="38">
      <formula>OR($I3=0,$D3="")</formula>
    </cfRule>
  </conditionalFormatting>
  <conditionalFormatting sqref="K3:K350">
    <cfRule type="expression" dxfId="47" priority="33">
      <formula>AND($L3&gt;0,$L3&lt;&gt;"")</formula>
    </cfRule>
    <cfRule type="expression" dxfId="46" priority="34">
      <formula>$I3&gt;0</formula>
    </cfRule>
  </conditionalFormatting>
  <conditionalFormatting sqref="K5:L105">
    <cfRule type="expression" dxfId="45" priority="134">
      <formula>$I5=0</formula>
    </cfRule>
  </conditionalFormatting>
  <conditionalFormatting sqref="K112:L171">
    <cfRule type="expression" dxfId="44" priority="41">
      <formula>$I112=0</formula>
    </cfRule>
  </conditionalFormatting>
  <conditionalFormatting sqref="K3:AB4 M97:X97 Z97:AB97 M98:AB105 K106:AB111 M113:V113 AA113:AB113">
    <cfRule type="expression" dxfId="43" priority="165">
      <formula>$I3=0</formula>
    </cfRule>
  </conditionalFormatting>
  <conditionalFormatting sqref="K172:AB350">
    <cfRule type="expression" dxfId="42" priority="8">
      <formula>$I172=0</formula>
    </cfRule>
  </conditionalFormatting>
  <conditionalFormatting sqref="L3:L350">
    <cfRule type="cellIs" dxfId="41" priority="35" operator="between">
      <formula>1</formula>
      <formula>250</formula>
    </cfRule>
  </conditionalFormatting>
  <conditionalFormatting sqref="M3:M350">
    <cfRule type="expression" dxfId="40" priority="25">
      <formula>AND($I3&gt;0,$M3="")</formula>
    </cfRule>
  </conditionalFormatting>
  <conditionalFormatting sqref="M5:AB96">
    <cfRule type="expression" dxfId="39" priority="156">
      <formula>$I5=0</formula>
    </cfRule>
  </conditionalFormatting>
  <conditionalFormatting sqref="M112:AB112">
    <cfRule type="expression" dxfId="38" priority="108">
      <formula>$I112=0</formula>
    </cfRule>
  </conditionalFormatting>
  <conditionalFormatting sqref="M114:AB171">
    <cfRule type="expression" dxfId="37" priority="14">
      <formula>$I114=0</formula>
    </cfRule>
  </conditionalFormatting>
  <conditionalFormatting sqref="N3:N350 Q3:Q350">
    <cfRule type="expression" dxfId="36" priority="28">
      <formula>$M3=""</formula>
    </cfRule>
  </conditionalFormatting>
  <conditionalFormatting sqref="N3:N350">
    <cfRule type="expression" dxfId="35" priority="23">
      <formula>AND($M3&lt;&gt;"",$N3="")</formula>
    </cfRule>
  </conditionalFormatting>
  <conditionalFormatting sqref="O3:O350">
    <cfRule type="expression" dxfId="34" priority="22">
      <formula>AND($M3="Chèque",$O3="")</formula>
    </cfRule>
  </conditionalFormatting>
  <conditionalFormatting sqref="O3:P350">
    <cfRule type="expression" dxfId="33" priority="13">
      <formula>OR($M3="",$M3="Espèces",$M3="Carte Bleue")</formula>
    </cfRule>
  </conditionalFormatting>
  <conditionalFormatting sqref="P3:P350">
    <cfRule type="expression" dxfId="32" priority="11">
      <formula>AND($M3="Chèque",$P3="")</formula>
    </cfRule>
  </conditionalFormatting>
  <conditionalFormatting sqref="Q3:Q350">
    <cfRule type="expression" dxfId="31" priority="12">
      <formula>AND($M3&lt;&gt;"",$Q3="")</formula>
    </cfRule>
  </conditionalFormatting>
  <conditionalFormatting sqref="R3:R350">
    <cfRule type="expression" dxfId="30" priority="20">
      <formula>AND($I3&gt;0,$L3&gt;0,$M3&lt;&gt;"",$R3="")</formula>
    </cfRule>
  </conditionalFormatting>
  <conditionalFormatting sqref="R113">
    <cfRule type="expression" dxfId="29" priority="104">
      <formula>AND($I113&gt;0,$M113="")</formula>
    </cfRule>
  </conditionalFormatting>
  <conditionalFormatting sqref="S3:S350 V3:V350">
    <cfRule type="expression" dxfId="28" priority="27">
      <formula>$R3=""</formula>
    </cfRule>
  </conditionalFormatting>
  <conditionalFormatting sqref="S113:S114">
    <cfRule type="expression" dxfId="27" priority="99">
      <formula>AND($M113&lt;&gt;"",$N113="")</formula>
    </cfRule>
    <cfRule type="expression" dxfId="26" priority="100">
      <formula>$M113=""</formula>
    </cfRule>
  </conditionalFormatting>
  <conditionalFormatting sqref="T97">
    <cfRule type="expression" dxfId="25" priority="138">
      <formula>AND($M97="Chèque",$O97="")</formula>
    </cfRule>
    <cfRule type="expression" dxfId="24" priority="139">
      <formula>OR($M97="",$M97="Espèces",$M97="Indemnisation",$M97="Pass'Sport",$M97="Carte Bleue")</formula>
    </cfRule>
  </conditionalFormatting>
  <conditionalFormatting sqref="T113">
    <cfRule type="expression" dxfId="23" priority="102">
      <formula>AND($M113="Chèque",$O113="")</formula>
    </cfRule>
  </conditionalFormatting>
  <conditionalFormatting sqref="T3:U4 T101:U111 T113:U169 T253 T254:U350">
    <cfRule type="expression" dxfId="22" priority="218">
      <formula>OR($R3="",$R3="Espèces",$R3="Indemnisation",$R3="Pass'Sport",$R3="Carte Bleue")</formula>
    </cfRule>
  </conditionalFormatting>
  <conditionalFormatting sqref="T5:U100">
    <cfRule type="expression" dxfId="21" priority="152">
      <formula>OR($R5="",$R5="Espèces",$R5="Carte Bleue")</formula>
    </cfRule>
  </conditionalFormatting>
  <conditionalFormatting sqref="T112:U113">
    <cfRule type="expression" dxfId="20" priority="106">
      <formula>OR($R112="",$R112="Espèces",$R112="Carte Bleue")</formula>
    </cfRule>
  </conditionalFormatting>
  <conditionalFormatting sqref="T170:U171">
    <cfRule type="expression" dxfId="19" priority="53">
      <formula>OR($R170="",$R170="Espèces",$R170="Carte Bleue")</formula>
    </cfRule>
  </conditionalFormatting>
  <conditionalFormatting sqref="T172:U252">
    <cfRule type="expression" dxfId="18" priority="29">
      <formula>OR($R172="",$R172="Espèces",$R172="Indemnisation",$R172="Pass'Sport",$R172="Carte Bleue")</formula>
    </cfRule>
  </conditionalFormatting>
  <conditionalFormatting sqref="U113">
    <cfRule type="expression" dxfId="17" priority="101">
      <formula>AND($M113="Chèque",$P113="")</formula>
    </cfRule>
  </conditionalFormatting>
  <conditionalFormatting sqref="U253">
    <cfRule type="expression" dxfId="16" priority="9">
      <formula>OR($R253="",$R253="Espèces",$R253="Carte Bleue")</formula>
    </cfRule>
  </conditionalFormatting>
  <conditionalFormatting sqref="X3:X112">
    <cfRule type="expression" dxfId="15" priority="118">
      <formula>$W3=""</formula>
    </cfRule>
  </conditionalFormatting>
  <conditionalFormatting sqref="Y3:Z96">
    <cfRule type="expression" dxfId="14" priority="154">
      <formula>OR($W3="",$W3="Espèces",$W3="Carte Bleue")</formula>
    </cfRule>
  </conditionalFormatting>
  <conditionalFormatting sqref="Y98:Z112">
    <cfRule type="expression" dxfId="13" priority="123">
      <formula>OR($W98="",$W98="Espèces",$W98="Carte Bleue")</formula>
    </cfRule>
  </conditionalFormatting>
  <conditionalFormatting sqref="Y114:Z350">
    <cfRule type="expression" dxfId="12" priority="31">
      <formula>OR($W114="",$W114="Espèces",$W114="Carte Bleue")</formula>
    </cfRule>
  </conditionalFormatting>
  <conditionalFormatting sqref="Z97">
    <cfRule type="expression" dxfId="11" priority="220">
      <formula>OR($W97="",$W97="Espèces",$W97="Carte Bleue")</formula>
    </cfRule>
  </conditionalFormatting>
  <conditionalFormatting sqref="AA3:AA350 X114:X350">
    <cfRule type="expression" dxfId="10" priority="26">
      <formula>$W3=""</formula>
    </cfRule>
  </conditionalFormatting>
  <conditionalFormatting sqref="AB3:AB350">
    <cfRule type="expression" dxfId="9" priority="37">
      <formula>$F3&lt;VALUE("01/01/2006")</formula>
    </cfRule>
  </conditionalFormatting>
  <conditionalFormatting sqref="AD3:AD350">
    <cfRule type="expression" dxfId="8" priority="17">
      <formula>AND(VALUE($AD3)&gt;0,OR($AE3="",$AF3=""))</formula>
    </cfRule>
  </conditionalFormatting>
  <conditionalFormatting sqref="AD3:AG350">
    <cfRule type="expression" dxfId="7" priority="36">
      <formula>OR($AC3&lt;&gt;"Oui",$AD3=0)</formula>
    </cfRule>
  </conditionalFormatting>
  <conditionalFormatting sqref="AD5:AG350">
    <cfRule type="expression" dxfId="6" priority="19">
      <formula>$AC5&lt;&gt;"Oui"</formula>
    </cfRule>
  </conditionalFormatting>
  <conditionalFormatting sqref="AE3:AG350">
    <cfRule type="expression" dxfId="5" priority="18">
      <formula>AND(VALUE($AD3)&gt;0,AE3="")</formula>
    </cfRule>
  </conditionalFormatting>
  <conditionalFormatting sqref="AH3:AH144 AH148:AH350">
    <cfRule type="expression" dxfId="4" priority="264">
      <formula>AND($D3&lt;&gt;"",$AH3="")</formula>
    </cfRule>
  </conditionalFormatting>
  <conditionalFormatting sqref="AH147">
    <cfRule type="expression" dxfId="3" priority="270">
      <formula>AND($D145&lt;&gt;"",$AH147="")</formula>
    </cfRule>
  </conditionalFormatting>
  <dataValidations count="6">
    <dataValidation type="list" allowBlank="1" showErrorMessage="1" sqref="B3:B350" xr:uid="{00000000-0002-0000-0000-000000000000}">
      <formula1>"ABSENT,en cours,Finalisée,Validée,QUALIFIEE"</formula1>
    </dataValidation>
    <dataValidation type="list" allowBlank="1" showErrorMessage="1" sqref="C3:C350" xr:uid="{00000000-0002-0000-0000-000001000000}">
      <formula1>"DIR,JOU,LOI,BAB,FIT,ARB,ENS"</formula1>
    </dataValidation>
    <dataValidation type="list" allowBlank="1" showInputMessage="1" showErrorMessage="1" sqref="W3:W48 W50:W112 W114:W350 M3:M350 R3:R350" xr:uid="{00000000-0002-0000-0000-000002000000}">
      <formula1>"Chèque,Espèces,Pass'Sport,Carte Bleue,Indemnisation"</formula1>
    </dataValidation>
    <dataValidation type="list" allowBlank="1" showInputMessage="1" showErrorMessage="1" sqref="AB3:AB350" xr:uid="{00000000-0002-0000-0000-000003000000}">
      <formula1>",Curie,Prunais"</formula1>
    </dataValidation>
    <dataValidation type="list" allowBlank="1" showInputMessage="1" showErrorMessage="1" sqref="H3:H350 AC3:AC350" xr:uid="{00000000-0002-0000-0000-000004000000}">
      <formula1>"NON,Famille,mi-saison,Apogei94"</formula1>
    </dataValidation>
    <dataValidation type="list" allowBlank="1" showErrorMessage="1" sqref="A3:A350" xr:uid="{00000000-0002-0000-0000-000005000000}">
      <formula1>"F,M"</formula1>
      <formula2>0</formula2>
    </dataValidation>
  </dataValidations>
  <hyperlinks>
    <hyperlink ref="AH3" r:id="rId1" display="peggy.flamand@villiers-handball.fr" xr:uid="{00000000-0004-0000-0000-000000000000}"/>
    <hyperlink ref="AH4" r:id="rId2" display="didier.mazens@villiers-handball.fr" xr:uid="{00000000-0004-0000-0000-000001000000}"/>
    <hyperlink ref="AH5" r:id="rId3" display="cedric.derueda@villiers-handball.fr" xr:uid="{00000000-0004-0000-0000-000002000000}"/>
    <hyperlink ref="AH6" r:id="rId4" display="catherine.gauthier@villiers-handball.fr" xr:uid="{00000000-0004-0000-0000-000003000000}"/>
    <hyperlink ref="AH7" r:id="rId5" display="jocelyne.gameiro@villiers-handball.fr" xr:uid="{00000000-0004-0000-0000-000004000000}"/>
    <hyperlink ref="AH8" r:id="rId6" display="adeline.delannee@villiers-handball.fr" xr:uid="{00000000-0004-0000-0000-000005000000}"/>
    <hyperlink ref="AH9" r:id="rId7" display="yann.delannee@villiers-handball.fr" xr:uid="{00000000-0004-0000-0000-000006000000}"/>
    <hyperlink ref="AH10" r:id="rId8" display="claire.mazens@villiers-handball.fr" xr:uid="{00000000-0004-0000-0000-000007000000}"/>
    <hyperlink ref="AH11" r:id="rId9" display="gilles.carre@villiers-handball.fr" xr:uid="{00000000-0004-0000-0000-000008000000}"/>
    <hyperlink ref="AH54" r:id="rId10" display="aurelie.guilmeau@gmail.com" xr:uid="{00000000-0004-0000-0000-000009000000}"/>
    <hyperlink ref="AH55" r:id="rId11" display="aurelie.guilmeau@gmail.com" xr:uid="{00000000-0004-0000-0000-00000A000000}"/>
    <hyperlink ref="AH56" r:id="rId12" display="mamclaire@free.fr" xr:uid="{00000000-0004-0000-0000-00000B000000}"/>
    <hyperlink ref="AH57" r:id="rId13" display="bakfrancoise02@yahoo.fr" xr:uid="{00000000-0004-0000-0000-00000C000000}"/>
    <hyperlink ref="AH58" r:id="rId14" display="charlesrospide@gmail.com" xr:uid="{00000000-0004-0000-0000-00000D000000}"/>
    <hyperlink ref="AH59" r:id="rId15" display="alexempereur@yahoo.fr" xr:uid="{00000000-0004-0000-0000-00000E000000}"/>
    <hyperlink ref="AH60" r:id="rId16" display="angel_thomas@hotmail.fr" xr:uid="{00000000-0004-0000-0000-00000F000000}"/>
    <hyperlink ref="AH223" r:id="rId17" display="cindy.martinvalet@gmail.com" xr:uid="{00000000-0004-0000-0000-000010000000}"/>
    <hyperlink ref="AH62" r:id="rId18" display="n.fransiscodj@gmail.com" xr:uid="{00000000-0004-0000-0000-000011000000}"/>
    <hyperlink ref="AH64" r:id="rId19" display="v.bobard@gmail.com" xr:uid="{00000000-0004-0000-0000-000012000000}"/>
    <hyperlink ref="AH66" r:id="rId20" display="brienne.christophe@gmail.com" xr:uid="{00000000-0004-0000-0000-000013000000}"/>
    <hyperlink ref="AH67" r:id="rId21" display="nicolas93700@gmail.com" xr:uid="{00000000-0004-0000-0000-000014000000}"/>
    <hyperlink ref="AH71" r:id="rId22" display="philistinbeatrice@gmail.com" xr:uid="{00000000-0004-0000-0000-000015000000}"/>
    <hyperlink ref="AH76" r:id="rId23" display="carosimeon@free.fr" xr:uid="{00000000-0004-0000-0000-000016000000}"/>
    <hyperlink ref="AH78" r:id="rId24" display="lr.rochelle@wanadoo.fr" xr:uid="{00000000-0004-0000-0000-000017000000}"/>
    <hyperlink ref="AH79" r:id="rId25" display="alexiahbcve@icloud.com" xr:uid="{00000000-0004-0000-0000-000018000000}"/>
    <hyperlink ref="AH81" r:id="rId26" display="g.porsan2004@gmail.com" xr:uid="{00000000-0004-0000-0000-000019000000}"/>
    <hyperlink ref="AH80" r:id="rId27" display="djyahiaoui94@gmail.com" xr:uid="{00000000-0004-0000-0000-00001A000000}"/>
    <hyperlink ref="AH77" r:id="rId28" display="henriette.ngangu67@gmail.com" xr:uid="{00000000-0004-0000-0000-00001B000000}"/>
    <hyperlink ref="AH82" r:id="rId29" display="zawana1@outlook.com" xr:uid="{00000000-0004-0000-0000-00001C000000}"/>
    <hyperlink ref="AH83" r:id="rId30" display="cassandre.giroux@hotmail.fr" xr:uid="{00000000-0004-0000-0000-00001D000000}"/>
    <hyperlink ref="AH21" r:id="rId31" display="olivier.sergent@sncf.fr" xr:uid="{00000000-0004-0000-0000-00001E000000}"/>
    <hyperlink ref="AH86" r:id="rId32" display="mazens.arnaud@gmail.com" xr:uid="{00000000-0004-0000-0000-00001F000000}"/>
    <hyperlink ref="AH85" r:id="rId33" display="toma1098@live.fr" xr:uid="{00000000-0004-0000-0000-000020000000}"/>
    <hyperlink ref="AH87" r:id="rId34" display="gregory.besancon@gmail.com" xr:uid="{00000000-0004-0000-0000-000021000000}"/>
    <hyperlink ref="AH88" r:id="rId35" display="petyameunier@gmail.com" xr:uid="{00000000-0004-0000-0000-000022000000}"/>
    <hyperlink ref="AH89" r:id="rId36" display="amandine.guerineau@yahoo.fr" xr:uid="{00000000-0004-0000-0000-000023000000}"/>
    <hyperlink ref="AH90" r:id="rId37" display="katebox59@yahoo.fr" xr:uid="{00000000-0004-0000-0000-000024000000}"/>
    <hyperlink ref="AH91" r:id="rId38" display="rolland.benjamin2@gmail.com" xr:uid="{00000000-0004-0000-0000-000025000000}"/>
    <hyperlink ref="AH84" r:id="rId39" display="estelle.guimbert@hotmail.fr" xr:uid="{00000000-0004-0000-0000-000026000000}"/>
    <hyperlink ref="AH92" r:id="rId40" display="jbigot@gmail.com" xr:uid="{00000000-0004-0000-0000-000027000000}"/>
    <hyperlink ref="AH93" r:id="rId41" display="lisette.bah@gmail.com" xr:uid="{00000000-0004-0000-0000-000028000000}"/>
    <hyperlink ref="AH95" r:id="rId42" display="lisa.cotin@yahoo.fr" xr:uid="{00000000-0004-0000-0000-000029000000}"/>
    <hyperlink ref="AH96" r:id="rId43" display="hatoumad2arra@gmail.com" xr:uid="{00000000-0004-0000-0000-00002A000000}"/>
    <hyperlink ref="AH97" r:id="rId44" display="kaddakaramane@gmail.com" xr:uid="{00000000-0004-0000-0000-00002B000000}"/>
    <hyperlink ref="AH98" r:id="rId45" display="william.pitts@sfr.fr" xr:uid="{00000000-0004-0000-0000-00002C000000}"/>
    <hyperlink ref="AH99" r:id="rId46" display="iheb.natsu94350@gmail.com" xr:uid="{00000000-0004-0000-0000-00002D000000}"/>
    <hyperlink ref="AH100" r:id="rId47" display="diabou94@gmail.com_x000a_gmail.com" xr:uid="{00000000-0004-0000-0000-00002E000000}"/>
    <hyperlink ref="AH297" r:id="rId48" display="delphine.bellard@gmail.com " xr:uid="{00000000-0004-0000-0000-00002F000000}"/>
    <hyperlink ref="AH61" r:id="rId49" display="mathildesaulnier@laposte.net " xr:uid="{00000000-0004-0000-0000-000030000000}"/>
    <hyperlink ref="AH22" r:id="rId50" display="lolaa.flamand@gmail.com" xr:uid="{00000000-0004-0000-0000-000031000000}"/>
    <hyperlink ref="AH23" r:id="rId51" display="peg.flamand@gmail.com" xr:uid="{00000000-0004-0000-0000-000032000000}"/>
    <hyperlink ref="AH24" r:id="rId52" display="peg.flamand@gmail.com" xr:uid="{00000000-0004-0000-0000-000033000000}"/>
    <hyperlink ref="AH25" r:id="rId53" display="ade.delannee@gmail.com" xr:uid="{00000000-0004-0000-0000-000034000000}"/>
    <hyperlink ref="AH26" r:id="rId54" display="ade.delannee@gmail.com" xr:uid="{00000000-0004-0000-0000-000035000000}"/>
    <hyperlink ref="AH27" r:id="rId55" display="tyen95@hotmail.com" xr:uid="{00000000-0004-0000-0000-000036000000}"/>
    <hyperlink ref="AH216" r:id="rId56" display="tyen95@hotmail.com" xr:uid="{00000000-0004-0000-0000-000037000000}"/>
    <hyperlink ref="AH29" r:id="rId57" display="zingile.c@gmail.com" xr:uid="{00000000-0004-0000-0000-000038000000}"/>
    <hyperlink ref="AH30" r:id="rId58" display="melissa.rauna@gmail.com" xr:uid="{00000000-0004-0000-0000-000039000000}"/>
    <hyperlink ref="AH31" r:id="rId59" display="annesob73@hotmail.com" xr:uid="{00000000-0004-0000-0000-00003A000000}"/>
    <hyperlink ref="AH32" r:id="rId60" display="paulajerome@yahoo.fr" xr:uid="{00000000-0004-0000-0000-00003B000000}"/>
    <hyperlink ref="AH33" r:id="rId61" display="a.florbela94@gmail.com" xr:uid="{00000000-0004-0000-0000-00003C000000}"/>
    <hyperlink ref="AH34" r:id="rId62" display="a.florbela94@gmail.com" xr:uid="{00000000-0004-0000-0000-00003D000000}"/>
    <hyperlink ref="AH35" r:id="rId63" display="fabrice-et-stephanie@sfr.fr" xr:uid="{00000000-0004-0000-0000-00003E000000}"/>
    <hyperlink ref="AH132" r:id="rId64" display="claire.darcq@newellco@com" xr:uid="{00000000-0004-0000-0000-00003F000000}"/>
    <hyperlink ref="AH37" r:id="rId65" display="veronique.rogliano@gmail.com" xr:uid="{00000000-0004-0000-0000-000040000000}"/>
    <hyperlink ref="AH38" r:id="rId66" display="jak94@me.com" xr:uid="{00000000-0004-0000-0000-000041000000}"/>
    <hyperlink ref="AH39" r:id="rId67" display="thomas.gourdi@gmail.com" xr:uid="{00000000-0004-0000-0000-000042000000}"/>
    <hyperlink ref="AH40" r:id="rId68" display="syllaun@hotmail.fr" xr:uid="{00000000-0004-0000-0000-000043000000}"/>
    <hyperlink ref="AH41" r:id="rId69" display="jeanseballaglo@hotmail.fr" xr:uid="{00000000-0004-0000-0000-000044000000}"/>
    <hyperlink ref="AH43" r:id="rId70" display="duplouys.sacha05@gmail.com" xr:uid="{00000000-0004-0000-0000-000045000000}"/>
    <hyperlink ref="AH42" r:id="rId71" display="a.efekele@hotmail.fr" xr:uid="{00000000-0004-0000-0000-000046000000}"/>
    <hyperlink ref="AH44" r:id="rId72" display="zahrabenyoub@gmail.com" xr:uid="{00000000-0004-0000-0000-000047000000}"/>
    <hyperlink ref="AH45" r:id="rId73" display="taillefondgenevieve@yahoo.fr" xr:uid="{00000000-0004-0000-0000-000048000000}"/>
    <hyperlink ref="AH46" r:id="rId74" display="wwjd_oliv@yahoo.fr" xr:uid="{00000000-0004-0000-0000-000049000000}"/>
    <hyperlink ref="AH47" r:id="rId75" display="wwjd_oliv@yahoo.fr" xr:uid="{00000000-0004-0000-0000-00004A000000}"/>
    <hyperlink ref="AH68" r:id="rId76" display="wwjd_oliv@yahoo.fr" xr:uid="{00000000-0004-0000-0000-00004B000000}"/>
    <hyperlink ref="AH49" r:id="rId77" display="solal.gameiro@icloud.com" xr:uid="{00000000-0004-0000-0000-00004C000000}"/>
    <hyperlink ref="AH50" r:id="rId78" display="murielle.chausse@laposte.net" xr:uid="{00000000-0004-0000-0000-00004D000000}"/>
    <hyperlink ref="AH51" r:id="rId79" display="karine.arecespro@gmail.com" xr:uid="{00000000-0004-0000-0000-00004E000000}"/>
    <hyperlink ref="AH52" r:id="rId80" display="laurent.foucat@gmail.com" xr:uid="{00000000-0004-0000-0000-00004F000000}"/>
    <hyperlink ref="AH53" r:id="rId81" display="laurent.foucat@gmail.com" xr:uid="{00000000-0004-0000-0000-000050000000}"/>
    <hyperlink ref="AH235" r:id="rId82" display="nicolas93700@gmail.com" xr:uid="{00000000-0004-0000-0000-000051000000}"/>
    <hyperlink ref="AH69" r:id="rId83" display="lenkl@hotmail.com" xr:uid="{00000000-0004-0000-0000-000052000000}"/>
    <hyperlink ref="AH70" r:id="rId84" display="bakariyoussoufa0@gmail.com" xr:uid="{00000000-0004-0000-0000-000053000000}"/>
    <hyperlink ref="AH274" r:id="rId85" display="philistinbeatrice@gmail.com" xr:uid="{00000000-0004-0000-0000-000054000000}"/>
    <hyperlink ref="AH73" r:id="rId86" display="gregory.lepeytre@gmail.com" xr:uid="{00000000-0004-0000-0000-000055000000}"/>
    <hyperlink ref="AH74" r:id="rId87" display="gregory.lepeytre@gmail.com" xr:uid="{00000000-0004-0000-0000-000056000000}"/>
    <hyperlink ref="AH75" r:id="rId88" display="titchflore@yahoo.fr" xr:uid="{00000000-0004-0000-0000-000057000000}"/>
    <hyperlink ref="AH102" r:id="rId89" display="mariamnkt@gmail.com" xr:uid="{00000000-0004-0000-0000-000058000000}"/>
    <hyperlink ref="AH109" r:id="rId90" display="syl.van@dbmail.com" xr:uid="{00000000-0004-0000-0000-000059000000}"/>
    <hyperlink ref="AH110" r:id="rId91" display="bakarysako8@yahoo.fr" xr:uid="{00000000-0004-0000-0000-00005A000000}"/>
    <hyperlink ref="AH114" r:id="rId92" display="zingile.c@gmail.com" xr:uid="{00000000-0004-0000-0000-00005B000000}"/>
    <hyperlink ref="AH118" r:id="rId93" display="ouadah.faiza@hotmail.fr" xr:uid="{00000000-0004-0000-0000-00005C000000}"/>
    <hyperlink ref="AH119" r:id="rId94" display="anrifdine94350@gmail.com" xr:uid="{00000000-0004-0000-0000-00005D000000}"/>
    <hyperlink ref="AH117" r:id="rId95" display="camus_laurence@yahoo.fr" xr:uid="{00000000-0004-0000-0000-00005E000000}"/>
    <hyperlink ref="AI117" r:id="rId96" display="delmestrenell@gmail.com" xr:uid="{00000000-0004-0000-0000-00005F000000}"/>
    <hyperlink ref="AJ117" r:id="rId97" display="mdelmestre@gmail.com" xr:uid="{00000000-0004-0000-0000-000060000000}"/>
    <hyperlink ref="AH115" r:id="rId98" display="celiabisso@live.fr" xr:uid="{00000000-0004-0000-0000-000061000000}"/>
    <hyperlink ref="AH116" r:id="rId99" display="benfabre232@gmail.com" xr:uid="{00000000-0004-0000-0000-000062000000}"/>
    <hyperlink ref="AH120" r:id="rId100" display="mounir-9435@gmail.com" xr:uid="{00000000-0004-0000-0000-000063000000}"/>
    <hyperlink ref="AH121" r:id="rId101" display="evguenia_h@yahoo.fr" xr:uid="{00000000-0004-0000-0000-000064000000}"/>
    <hyperlink ref="AH122" r:id="rId102" display="vairea_mahieu@yahoo.com" xr:uid="{00000000-0004-0000-0000-000065000000}"/>
    <hyperlink ref="AH123" r:id="rId103" display="carodc@icloud.com" xr:uid="{00000000-0004-0000-0000-000066000000}"/>
    <hyperlink ref="AI123" r:id="rId104" display="rkurz@hotmail.fr" xr:uid="{00000000-0004-0000-0000-000067000000}"/>
    <hyperlink ref="AI72" r:id="rId105" display="doss1@free.fr" xr:uid="{00000000-0004-0000-0000-000068000000}"/>
    <hyperlink ref="AH125" r:id="rId106" display="sandrine.ojea@free.fr" xr:uid="{00000000-0004-0000-0000-000069000000}"/>
    <hyperlink ref="AI126" r:id="rId107" display="sophie.chauvelly@gmail.com" xr:uid="{00000000-0004-0000-0000-00006A000000}"/>
    <hyperlink ref="AJ126" r:id="rId108" display="l.chauvelly@gmail.com" xr:uid="{00000000-0004-0000-0000-00006B000000}"/>
    <hyperlink ref="AH127" r:id="rId109" display="vincent@gib-hb.com" xr:uid="{00000000-0004-0000-0000-00006C000000}"/>
    <hyperlink ref="AH129" r:id="rId110" display="chedih@yahoo.fr" xr:uid="{00000000-0004-0000-0000-00006D000000}"/>
    <hyperlink ref="AH130" r:id="rId111" display="vsroussi@yahoo.fr" xr:uid="{00000000-0004-0000-0000-00006E000000}"/>
    <hyperlink ref="AI130" r:id="rId112" display="csroussi@yahoo.fr" xr:uid="{00000000-0004-0000-0000-00006F000000}"/>
    <hyperlink ref="AH131" r:id="rId113" display="stephanie.lavenue@gmail.com" xr:uid="{00000000-0004-0000-0000-000070000000}"/>
    <hyperlink ref="AH282" r:id="rId114" display="sandrinebourcier@yahoo.fr" xr:uid="{00000000-0004-0000-0000-000071000000}"/>
    <hyperlink ref="AI282" r:id="rId115" display="jp.durampart@outlook.fr" xr:uid="{00000000-0004-0000-0000-000072000000}"/>
    <hyperlink ref="AH134" r:id="rId116" display="nolhan.chrp@gmail.com" xr:uid="{00000000-0004-0000-0000-000073000000}"/>
    <hyperlink ref="AH135" r:id="rId117" display="floranelebon0205@gmail.com" xr:uid="{00000000-0004-0000-0000-000074000000}"/>
    <hyperlink ref="AH138" r:id="rId118" display="o_caillat@yahoo.fr" xr:uid="{00000000-0004-0000-0000-000075000000}"/>
    <hyperlink ref="AH139" r:id="rId119" display="scottiemcb@gmail.com" xr:uid="{00000000-0004-0000-0000-000076000000}"/>
    <hyperlink ref="AI139" r:id="rId120" display="jennyjanemcbrayer@gmail.com" xr:uid="{00000000-0004-0000-0000-000077000000}"/>
    <hyperlink ref="AH140" r:id="rId121" display="valerie.dubu@wanadoo.fr" xr:uid="{00000000-0004-0000-0000-000078000000}"/>
    <hyperlink ref="AI140" r:id="rId122" display="loudubu3@gmail.com" xr:uid="{00000000-0004-0000-0000-000079000000}"/>
    <hyperlink ref="AJ140" r:id="rId123" display="bruno.dubu@wanadoo.fr" xr:uid="{00000000-0004-0000-0000-00007A000000}"/>
    <hyperlink ref="AH141" r:id="rId124" display="lindsay-beverly@hotmail.com" xr:uid="{00000000-0004-0000-0000-00007B000000}"/>
    <hyperlink ref="AH128" r:id="rId125" display="marionguardelli@hotmail.fr" xr:uid="{00000000-0004-0000-0000-00007C000000}"/>
    <hyperlink ref="AI128" r:id="rId126" display="maxime.fournier@hotmail.fr" xr:uid="{00000000-0004-0000-0000-00007D000000}"/>
    <hyperlink ref="AH143" r:id="rId127" display="m_kande@yahoo.com" xr:uid="{00000000-0004-0000-0000-00007E000000}"/>
    <hyperlink ref="AI143" r:id="rId128" display="baldenene26@yahoo.fr" xr:uid="{00000000-0004-0000-0000-00007F000000}"/>
    <hyperlink ref="AH148" r:id="rId129" display="christine.dematos@hotmail.com" xr:uid="{B804202E-65A8-8A4F-B8E3-430B75BF1D14}"/>
    <hyperlink ref="AH163" r:id="rId130" display="maissakerkouche067@gmail.com" xr:uid="{2FDBED5E-2716-7549-BE33-2EF632CC87F2}"/>
    <hyperlink ref="AH189" r:id="rId131" display="juliedafonseca@yahoo.fr" xr:uid="{F7EE2002-C32B-CC41-9E11-E49E1FEC5154}"/>
    <hyperlink ref="AH196" r:id="rId132" display="paulajerome@yahoo.fr" xr:uid="{CD7BBDA0-A08A-1E4D-83BF-85BF1AE55D93}"/>
    <hyperlink ref="AH199" r:id="rId133" display="fg2008@hotmail.fr" xr:uid="{469960B6-1F54-AD45-81AB-1174BCADC096}"/>
    <hyperlink ref="AH248" r:id="rId134" display="benoistmailys1@gmail.com" xr:uid="{6C2B0495-8E1A-514A-BDB2-2740E9D55237}"/>
    <hyperlink ref="AH266" r:id="rId135" display="clairesuard98@gmail.com" xr:uid="{E70F76C6-7788-EB4D-9808-472FA774DCBF}"/>
    <hyperlink ref="AH275" r:id="rId136" display="meraz_yasmina@yahoo.fr" xr:uid="{3D2352C5-30A7-664F-9FDC-2C5DF135F45E}"/>
    <hyperlink ref="AH281" r:id="rId137" display="adelsorolo@gmail.com" xr:uid="{823E3435-68BF-5D4C-BFFC-1C1072C69E45}"/>
    <hyperlink ref="AH285" r:id="rId138" display="andreia-brandao@live.fr" xr:uid="{4B919363-866A-E541-854B-FCEFA454368F}"/>
    <hyperlink ref="AH287" r:id="rId139" display="wwjd_oliv@yahoo.fr" xr:uid="{B54711E0-8A86-4947-AF16-EC6FA7C895DF}"/>
    <hyperlink ref="AH294" r:id="rId140" display="doumbouya415@gmail.com" xr:uid="{1DAE24F1-5DCE-F743-8E8D-C236000CE016}"/>
    <hyperlink ref="AH301" r:id="rId141" display="gregohand@gmail.com" xr:uid="{1034AD9C-648E-6448-9FEF-8D786B396029}"/>
    <hyperlink ref="AH310" r:id="rId142" display="camille.romdhani@gmail.com" xr:uid="{EEB1328E-1E21-EE4E-9123-289567630DF9}"/>
    <hyperlink ref="AH311" r:id="rId143" display="alimzemounia@gmail.com" xr:uid="{0B27D19B-68DA-594D-9EEE-514386A5D633}"/>
    <hyperlink ref="AH321" r:id="rId144" display="yponchateau@gmail.com" xr:uid="{6B0D6DE0-9D53-DD4D-9D2E-E5EDE78DD141}"/>
    <hyperlink ref="AH324" r:id="rId145" display="seldabelloin@gmail.com" xr:uid="{F29D04C7-86F4-BD49-B20B-AC157C9840F2}"/>
    <hyperlink ref="AH327" r:id="rId146" display="estelle.guimbert@hotmail.fr" xr:uid="{4226522C-A326-3F47-A44F-BA674CF6544A}"/>
    <hyperlink ref="AH329" r:id="rId147" display="anais.goupil93@gmail.com" xr:uid="{D7B46FE8-36DA-6345-BE42-AA75108500E8}"/>
    <hyperlink ref="AH330" r:id="rId148" display="mlle.andreamamie@gmail.com" xr:uid="{78BEFBDB-F209-F448-BF21-B12893DD46AA}"/>
    <hyperlink ref="AH308" r:id="rId149" display="kim.l1@free.fr" xr:uid="{9B4C521A-6E59-4645-9151-B7D535D3314F}"/>
    <hyperlink ref="AH48" r:id="rId150" display="chanez30122011@hotmail.fr" xr:uid="{7EEB3EBE-FCAE-7347-B314-2E4D6A9C3846}"/>
    <hyperlink ref="AH103" r:id="rId151" display="sunyi.limet@gmail.com" xr:uid="{5072C4C8-2187-8D4C-8488-F2D01453B59D}"/>
    <hyperlink ref="AH104" r:id="rId152" display="delphine_michaut@hotmail.com" xr:uid="{A052C98D-84E6-3F4B-9898-189150D9558A}"/>
    <hyperlink ref="AH137" r:id="rId153" display="sabrimiledi12@gmail.com" xr:uid="{3954C154-DFD3-D546-BB3E-9541CB0E0C3A}"/>
    <hyperlink ref="AH145" r:id="rId154" display="elodie.holder@hotmail.fr" xr:uid="{28724E95-B418-AE46-B9FF-594455DB8C03}"/>
    <hyperlink ref="AH146" r:id="rId155" display="arthur.cousin56@gmail.com" xr:uid="{AB1B83D6-3859-9846-9A23-951BF82DAA5D}"/>
    <hyperlink ref="AH147" r:id="rId156" display="christine.dematos@hotmail.com" xr:uid="{F8A4E456-07DD-5545-A429-6B918A8D988F}"/>
    <hyperlink ref="AH152" r:id="rId157" display="florianluce4@gmail.com" xr:uid="{450848A2-72AD-D64F-A492-CEFAC06B08B5}"/>
    <hyperlink ref="AH156" r:id="rId158" display="gagohohane7@gmail.com" xr:uid="{246FD8AA-9CDF-A848-A6CC-7CCC79BB3F46}"/>
    <hyperlink ref="AH157" r:id="rId159" display="adrien94350clauzel@gmail.com" xr:uid="{0EC94A27-7F6D-6348-9D57-FDFA0667FAD4}"/>
    <hyperlink ref="AH158" r:id="rId160" display="abdillahsoundi@hotmail.fr" xr:uid="{B64463EC-96BC-A244-87FA-D5C0769D4FB3}"/>
    <hyperlink ref="AH159" r:id="rId161" display="vietdung0181@yahoo.com" xr:uid="{3BFA37E7-2901-534E-9780-A5003BCABCDD}"/>
    <hyperlink ref="AH164" r:id="rId162" display="killianguibert530@gmail.com" xr:uid="{9B4DCB16-8FAB-AE40-A92F-39DB9C5E0841}"/>
    <hyperlink ref="AH165" r:id="rId163" display="ceine.marie@cnda.juradm.fr" xr:uid="{D3267655-8884-2A47-9C8F-2608DC893BD3}"/>
    <hyperlink ref="AH167" r:id="rId164" display="audrian.hector@hotmail.com" xr:uid="{6A91E6A6-E5A7-9742-9430-7B5C38541DDC}"/>
    <hyperlink ref="AH166" r:id="rId165" display="laurannehector@gmail.com" xr:uid="{2C654E17-80A2-A041-89FD-B11501FE7E28}"/>
    <hyperlink ref="AH168" r:id="rId166" display="carolinemartin372@hotmail.com" xr:uid="{DDB422F6-EAC4-0E41-B42F-C0D057320EC1}"/>
    <hyperlink ref="AH169" r:id="rId167" display="marianne.martin@free.fr" xr:uid="{91F0D9C9-AC8A-0B43-BF36-DBC1D28D1D6E}"/>
    <hyperlink ref="AH171" r:id="rId168" display="alexandre.axel@hotmail.fr" xr:uid="{DD78AC93-9FCD-7947-8EE2-AFF7DF5BC8E5}"/>
    <hyperlink ref="AH172" r:id="rId169" display="bouchet.julien.pro@gmail.com" xr:uid="{F662CEE0-2753-7E49-AC28-F3E134257AE3}"/>
    <hyperlink ref="AH173" r:id="rId170" display="patrick_gomes@hotmail.fr" xr:uid="{7256F8D7-432A-394C-BEDA-68408DAAB1AD}"/>
    <hyperlink ref="AH182" r:id="rId171" display="ayinoudiney@gmail.com" xr:uid="{50533C1E-18E7-064E-B28E-7D5CB0E59ACE}"/>
    <hyperlink ref="AH183" r:id="rId172" display="stephan.joulageix@orange.fr" xr:uid="{1A90B91E-1A1F-664C-8167-7AEFF2A23F46}"/>
    <hyperlink ref="AH184" r:id="rId173" display="lydia.docarmo@gmail.com" xr:uid="{BC999FDF-F537-BC4A-B8B3-74BF8CA0EFFE}"/>
    <hyperlink ref="AH188" r:id="rId174" display="juliedafonseca@yahoo.fr" xr:uid="{94F9407E-5132-B940-8015-51D83BAFDBCF}"/>
    <hyperlink ref="AH200" r:id="rId175" display="priscoute94@gmail.com" xr:uid="{1036FBAA-ADCB-D74E-A539-A206468FF113}"/>
    <hyperlink ref="AH212" r:id="rId176" display="meraz_yasmina@yahoo.fr" xr:uid="{6CECCA04-45AF-7F49-ADAB-7237B1BB2B18}"/>
    <hyperlink ref="AH214" r:id="rId177" display="viallelaura@gmail.com" xr:uid="{5075513C-8B8C-1340-ACA1-4807F5488429}"/>
    <hyperlink ref="AH217" r:id="rId178" display="melaniebana@gmail.com" xr:uid="{F2B78296-7E87-774E-BEC4-A662A6203920}"/>
    <hyperlink ref="AH222" r:id="rId179" display="yannicklazaroff@hotmail.fr" xr:uid="{34D112FB-E4B8-6B4E-AA2D-964E425D4DE1}"/>
    <hyperlink ref="AH225" r:id="rId180" display="lo21_vll@yahoo.fr" xr:uid="{03B6457C-F27D-5042-91F1-32E838C86512}"/>
    <hyperlink ref="AH227" r:id="rId181" display="jerome.carabajal@gmail.com" xr:uid="{81AA26FD-63C0-004D-A90F-9453663B63DF}"/>
    <hyperlink ref="AH232" r:id="rId182" display="roger_emmanuel@hotmail.com" xr:uid="{C7F50834-036C-B543-B425-63BD940D3893}"/>
    <hyperlink ref="AH234" r:id="rId183" display="philippe.bana@gmail.com" xr:uid="{511EA7A5-D7E2-8844-94A1-2A8EA2F2C450}"/>
    <hyperlink ref="AH237" r:id="rId184" display="nicolas.malcurat@sfr.fr" xr:uid="{D4427D17-51F5-2849-830A-3F9237CB6ADE}"/>
    <hyperlink ref="AH238" r:id="rId185" display="bigaderne@gmail.com" xr:uid="{17847C09-45B2-E043-8DAA-AF224F6DD5EA}"/>
    <hyperlink ref="AH240" r:id="rId186" display="hoffmann.marielle@laposte.net" xr:uid="{3CB080A7-28F4-5241-AD8A-1188D4AF1A0F}"/>
    <hyperlink ref="AH242" r:id="rId187" display="oumaissa@outlook.com" xr:uid="{0F05B35E-38BA-EF43-8894-D124B444E8B3}"/>
    <hyperlink ref="AH245" r:id="rId188" display="jerbi1580@gmail.com" xr:uid="{51D0DA0E-AA5E-D34D-8E63-9A9C0650A313}"/>
    <hyperlink ref="AH247" r:id="rId189" display="jphi50@gmail.com" xr:uid="{A920258E-9B7E-384F-A000-64430D488CB3}"/>
    <hyperlink ref="AH249" r:id="rId190" display="epasquier11@hotmail.com" xr:uid="{09FC27E9-9C6E-9A4D-8FF0-DF0D4B50EA21}"/>
    <hyperlink ref="AH258" r:id="rId191" display="alinekordahi@yahoo.fr" xr:uid="{E44A01F5-CE8E-494A-B1A5-B55DD767E83F}"/>
    <hyperlink ref="AH259" r:id="rId192" display="moinadrc@gmail.com" xr:uid="{59CF0EBA-B977-8441-98D6-ED7CA8A1A80B}"/>
    <hyperlink ref="AH262" r:id="rId193" display="gregory.besancon@gmail.com" xr:uid="{44E85431-93F5-754F-9499-8F51C7199E20}"/>
    <hyperlink ref="AH263" r:id="rId194" display="aramla392@gmail.com" xr:uid="{18FC1F5F-507B-6041-85A5-5F91CAF5C579}"/>
    <hyperlink ref="AH264" r:id="rId195" display="amir28bouaicha@gmail.com" xr:uid="{A2FF49A7-5976-784C-BBA8-3875BCA26837}"/>
    <hyperlink ref="AH265" r:id="rId196" display="hoffmann.marielle@laposte.net" xr:uid="{2AD1E136-603F-5641-8207-A1AC157B3017}"/>
    <hyperlink ref="AH267" r:id="rId197" display="benjamingruson@hotmail.com" xr:uid="{0CA7719E-1239-2D40-9D25-7DB9253E1930}"/>
    <hyperlink ref="AH268" r:id="rId198" display="jennyferlebihan@orange.fr" xr:uid="{C8619924-FAE8-F344-862A-88DA0BEFBEA8}"/>
    <hyperlink ref="AH269" r:id="rId199" display="naouelhamad@gmail.com" xr:uid="{A7AAC013-7732-2D42-84F9-C84257589EB0}"/>
    <hyperlink ref="AH270" r:id="rId200" display="arnold.larochelle@gmail.com" xr:uid="{332D113F-9863-7C48-B833-AB38B698B18B}"/>
    <hyperlink ref="AH271" r:id="rId201" display="noemiepeixoto@hotmail.com" xr:uid="{3EDDB8E3-DA2B-024B-853F-D605CF9AD254}"/>
    <hyperlink ref="AH272" r:id="rId202" display="jtesor84@gmail.com" xr:uid="{7DDEC986-AABF-B641-8ED1-E732E3FB5CDB}"/>
    <hyperlink ref="AH273" r:id="rId203" display="pinsard.l@gmail.com" xr:uid="{47CA4911-4A31-B248-ABB1-C04A3D8C5043}"/>
    <hyperlink ref="AH276" r:id="rId204" display="melanie0411@me.com" xr:uid="{DFF141FB-9E1F-6140-A692-315091825907}"/>
    <hyperlink ref="AH277" r:id="rId205" display="puech.loic@gmail.com" xr:uid="{E6A72CFC-9CCC-EF4B-818E-E5EB9360CAA4}"/>
    <hyperlink ref="AH279" r:id="rId206" display="couvreur.axelle@gmail.com" xr:uid="{74780F1C-1DBB-B449-B0B3-E203D808BF73}"/>
    <hyperlink ref="AH284" r:id="rId207" display="andreia-brandao@live.fr" xr:uid="{F1AD7839-79C0-1E42-B192-61788C170BC4}"/>
    <hyperlink ref="AH288" r:id="rId208" display="clarisse.louane@gmail.com" xr:uid="{D71CF42A-E6FE-3C47-8923-14E9CD388B86}"/>
    <hyperlink ref="AH289" r:id="rId209" display="moussa.nadra@yahoo.com" xr:uid="{CD00C4C9-2DC0-5149-8C54-09C903B7E0BC}"/>
    <hyperlink ref="AH290" r:id="rId210" display="chabot.allison@gmail.com" xr:uid="{4209EB20-DE7A-F64E-AFE9-FB7A5A43E16C}"/>
    <hyperlink ref="AH291" r:id="rId211" display="eric.pasturel@gmail.com" xr:uid="{A1D17B72-ECE3-6744-8450-0D624458E444}"/>
    <hyperlink ref="AH293" r:id="rId212" display="derueda.antoine@gmail.com" xr:uid="{A3C508D6-B339-3E42-BDED-30A19DC35101}"/>
    <hyperlink ref="AH295" r:id="rId213" display="doumbouya415@gmail.com" xr:uid="{21D8F9EF-72E0-7347-9851-0E7E68FFE917}"/>
    <hyperlink ref="AH296" r:id="rId214" display="DELPHINE.BONARDI@GMAIL.COM" xr:uid="{A30FC536-194D-2E4F-B7E2-324C43105A90}"/>
    <hyperlink ref="AH298" r:id="rId215" display="fdjnono@gmail.com" xr:uid="{35AD907C-A406-154C-8F5D-2294DB47DA18}"/>
    <hyperlink ref="AH299" r:id="rId216" display="djyahiaoui94@gmail.com" xr:uid="{C922EDBD-C4AA-CE48-97C7-ED72B50CB774}"/>
    <hyperlink ref="AH300" r:id="rId217" display="hadrothibaut@gmail.com" xr:uid="{26D94FD0-F9AC-1248-A27F-DDFF19039861}"/>
    <hyperlink ref="AH303" r:id="rId218" display="petyameunier@gmail.com" xr:uid="{B1B0FAC0-B580-8544-98B0-91727D6C49F5}"/>
    <hyperlink ref="AH304" r:id="rId219" display="mamadoucamara94350@gmail.com" xr:uid="{E33625C8-AF74-974F-B5A3-5555B08E8407}"/>
    <hyperlink ref="AH305" r:id="rId220" display="clarisse.louane@gmail.com" xr:uid="{F79EE7EC-463D-4A4D-BC39-0C5DB8478603}"/>
    <hyperlink ref="AH306" r:id="rId221" display="maxime.fournier@hotmail.fr" xr:uid="{29A4EA13-BD65-AD41-9520-6890E01F41D5}"/>
    <hyperlink ref="AH307" r:id="rId222" display="lepretre.didier2@wanadoo.fr" xr:uid="{B8592483-5310-E746-9D63-FF944136A00F}"/>
    <hyperlink ref="AH309" r:id="rId223" display="camille.romdhani@gmail.com" xr:uid="{61EC2DE9-5B85-9445-9DD3-09B88A8512BE}"/>
    <hyperlink ref="AH313" r:id="rId224" display="arnaud.descharne@outlook.com" xr:uid="{AA595680-D5DA-1441-A0FC-3A2059C4BA32}"/>
    <hyperlink ref="AH314" r:id="rId225" display="valerie.dubu@wanadoo.fr" xr:uid="{A7FDD9AB-3FA8-0D4D-B77C-1A933FF45DB2}"/>
    <hyperlink ref="AH316" r:id="rId226" display="daniel.lor@gmail.com" xr:uid="{CD333148-8413-374A-AC28-E340DFFF1D9E}"/>
    <hyperlink ref="AH317" r:id="rId227" display="Winirin@apogei94.net" xr:uid="{959B72E0-7CB0-8B44-B48E-6127FBA8A803}"/>
    <hyperlink ref="AH318" r:id="rId228" display="Winirin@apogei94.net" xr:uid="{A7548203-1A19-824F-9E3C-393A3DAD6344}"/>
    <hyperlink ref="AH319" r:id="rId229" display="Winirin@apogei94.net" xr:uid="{AFDB1357-5209-FF4C-A056-531D633C2373}"/>
    <hyperlink ref="AH322" r:id="rId230" display="Winirin@apogei94.net" xr:uid="{F916DC02-30D4-8A40-923D-CA35FC749395}"/>
    <hyperlink ref="AH323" r:id="rId231" display="estelle.guimbert@hotmail.fr" xr:uid="{C50987E8-B4D2-8645-BE99-8C3B2576EB8C}"/>
    <hyperlink ref="AH325" r:id="rId232" display="adrien-debonniere@hotmail.fr" xr:uid="{2D672D80-963A-FA4F-8C47-C215E39C83F8}"/>
    <hyperlink ref="AH326" r:id="rId233" display="ssambake@hotmail.com" xr:uid="{9D412383-1A96-C340-9462-E6D5EA5B557A}"/>
    <hyperlink ref="AH328" r:id="rId234" display="chehitdorsaf@outlook.fr" xr:uid="{3B88E7BB-CCB1-C849-B123-10F169ABACAA}"/>
    <hyperlink ref="AH312" r:id="rId235" display="Winirin@apogei94.net" xr:uid="{4421A01E-D0FB-BF42-B369-9473C5B611BC}"/>
    <hyperlink ref="AH286" r:id="rId236" display="ghidouche.lai@gmail.com" xr:uid="{124419A5-D0CA-9445-825B-2F5947F0E728}"/>
    <hyperlink ref="AH278" r:id="rId237" display="vioricacret@gmail.com" xr:uid="{DE6D4429-9758-E24F-B86A-9DA0CC261312}"/>
    <hyperlink ref="AH254" r:id="rId238" display="club9478@hotmail.fr" xr:uid="{887EA536-37BA-214E-BB27-09AAB2ECAF9B}"/>
    <hyperlink ref="AH246" r:id="rId239" display="jfmartin0911@gmail.com" xr:uid="{4E234AB5-B0AC-C847-B814-1CAF916BE94F}"/>
    <hyperlink ref="AH187" r:id="rId240" display="billelcheriet1711@gmail.com" xr:uid="{777D4823-2B5D-9A4B-A127-D57924B6F6D4}"/>
    <hyperlink ref="AH315" r:id="rId241" display="hssipouo@yahoo.fr" xr:uid="{8F209C66-C194-DC4F-8635-ACE663491017}"/>
    <hyperlink ref="AH331" r:id="rId242" display="mickaelrodrigues88@hotmail.com" xr:uid="{8A702C0F-84BC-BF43-80D1-C1D72F76DD00}"/>
    <hyperlink ref="AH224" r:id="rId243" display="jpmistru@free.fr" xr:uid="{89EC2778-6348-3548-AD80-D767B426EB40}"/>
    <hyperlink ref="AH332" r:id="rId244" display="Winirin@apogei94.net" xr:uid="{E0B75EE9-73DC-A84A-ABA1-23F09A8F3E5B}"/>
    <hyperlink ref="AH333" r:id="rId245" display="lepretre.didier2@wanadoo.fr" xr:uid="{7BF5AC2D-ECAB-AA45-B68D-A131EEA7088D}"/>
    <hyperlink ref="AH334" r:id="rId246" display="lepretre.didier2@wanadoo.fr" xr:uid="{E919AC57-EB0C-4B47-9A34-2FD975787497}"/>
    <hyperlink ref="AH335" r:id="rId247" display="lepretre.didier2@wanadoo.fr" xr:uid="{2200FACA-EBAF-46AF-BF19-BD88972A6716}"/>
    <hyperlink ref="AH336" r:id="rId248" display="lepretre.didier2@wanadoo.fr" xr:uid="{7E97FFF5-31BE-47F9-8FB7-F59250993DCD}"/>
    <hyperlink ref="AH337" r:id="rId249" display="lepretre.didier2@wanadoo.fr" xr:uid="{D818386F-FB7A-408E-A6CE-C632406FFDC6}"/>
    <hyperlink ref="AH338" r:id="rId250" display="lepretre.didier2@wanadoo.fr" xr:uid="{DE65309C-2B9F-49AF-85C2-CEE98AE9C004}"/>
    <hyperlink ref="AH339" r:id="rId251" display="lepretre.didier2@wanadoo.fr" xr:uid="{E586FE29-7906-4DF3-AB19-DA75022A4CAB}"/>
    <hyperlink ref="AH340" r:id="rId252" display="lepretre.didier2@wanadoo.fr" xr:uid="{9F7497D6-A85C-4442-AF97-834C9F17C21A}"/>
    <hyperlink ref="AH341" r:id="rId253" display="lepretre.didier2@wanadoo.fr" xr:uid="{4536DC8B-CC18-4DE9-BC30-73D6F25AAB2A}"/>
    <hyperlink ref="AH342" r:id="rId254" display="lepretre.didier2@wanadoo.fr" xr:uid="{870FB37E-DE32-4EDD-B298-E3E9B6A9CD10}"/>
    <hyperlink ref="AH343" r:id="rId255" display="lepretre.didier2@wanadoo.fr" xr:uid="{1EA023E9-D813-420A-9260-4B6F52C034BD}"/>
    <hyperlink ref="AH344" r:id="rId256" display="lepretre.didier2@wanadoo.fr" xr:uid="{6277EA46-247D-4755-8D91-1A705BD51CAA}"/>
    <hyperlink ref="AH345" r:id="rId257" display="lepretre.didier2@wanadoo.fr" xr:uid="{AC8CC5D4-ACEA-4C7B-AA58-7096E9ED0A2B}"/>
    <hyperlink ref="AH346" r:id="rId258" display="lepretre.didier2@wanadoo.fr" xr:uid="{4E9C8D30-3FB0-4499-9CB4-0CF997782651}"/>
    <hyperlink ref="AH347" r:id="rId259" display="lepretre.didier2@wanadoo.fr" xr:uid="{975F9918-D345-4308-BC2E-1C9496E8B123}"/>
    <hyperlink ref="AH348" r:id="rId260" display="lepretre.didier2@wanadoo.fr" xr:uid="{F60FF545-9411-4536-9860-EB25C7F5B030}"/>
    <hyperlink ref="AH349" r:id="rId261" display="lepretre.didier2@wanadoo.fr" xr:uid="{5987451E-BCAF-459E-98F7-EDDB3F2036DA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62"/>
  <headerFooter alignWithMargins="0"/>
  <drawing r:id="rId263"/>
  <legacyDrawing r:id="rId26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1565-C1B8-40A9-BE6B-196AED384F33}">
  <dimension ref="A1:AK334"/>
  <sheetViews>
    <sheetView zoomScaleNormal="100" workbookViewId="0">
      <pane xSplit="4" ySplit="2" topLeftCell="E3" activePane="bottomRight" state="frozen"/>
      <selection activeCell="C1" sqref="C1"/>
      <selection pane="topRight" activeCell="C1" sqref="C1"/>
      <selection pane="bottomLeft" activeCell="C1" sqref="C1"/>
      <selection pane="bottomRight" activeCell="A3" sqref="A3"/>
    </sheetView>
  </sheetViews>
  <sheetFormatPr baseColWidth="10" defaultColWidth="9.140625" defaultRowHeight="12.75" x14ac:dyDescent="0.2"/>
  <cols>
    <col min="1" max="1" width="33.140625" style="87" bestFit="1" customWidth="1"/>
    <col min="2" max="2" width="22.140625" style="6" bestFit="1" customWidth="1"/>
    <col min="3" max="3" width="15.7109375" style="87" customWidth="1"/>
    <col min="4" max="4" width="13.28515625" style="4" customWidth="1"/>
    <col min="5" max="7" width="35.42578125" style="217" customWidth="1"/>
  </cols>
  <sheetData>
    <row r="1" spans="1:37" s="1" customFormat="1" x14ac:dyDescent="0.2">
      <c r="A1" s="68"/>
      <c r="B1" s="68" t="s">
        <v>35</v>
      </c>
      <c r="C1" s="68" t="s">
        <v>36</v>
      </c>
      <c r="D1" s="68" t="s">
        <v>26</v>
      </c>
      <c r="E1" s="215" t="s">
        <v>332</v>
      </c>
      <c r="F1" s="215" t="s">
        <v>330</v>
      </c>
      <c r="G1" s="215" t="s">
        <v>328</v>
      </c>
    </row>
    <row r="2" spans="1:37" s="1" customFormat="1" ht="13.5" thickBot="1" x14ac:dyDescent="0.25">
      <c r="A2" s="75"/>
      <c r="B2" s="74"/>
      <c r="C2" s="75"/>
      <c r="D2" s="74" t="s">
        <v>2</v>
      </c>
      <c r="E2" s="216" t="s">
        <v>333</v>
      </c>
      <c r="F2" s="216" t="s">
        <v>331</v>
      </c>
      <c r="G2" s="216" t="s">
        <v>329</v>
      </c>
    </row>
    <row r="3" spans="1:37" s="2" customFormat="1" ht="15" customHeight="1" x14ac:dyDescent="0.2">
      <c r="A3" s="287" t="str">
        <f>CONCATENATE(B3&amp;C3)</f>
        <v>ABDILLAHKAANB</v>
      </c>
      <c r="B3" s="48" t="s">
        <v>455</v>
      </c>
      <c r="C3" s="49" t="s">
        <v>456</v>
      </c>
      <c r="D3" s="50">
        <v>39126</v>
      </c>
      <c r="E3" s="284" t="s">
        <v>830</v>
      </c>
      <c r="F3" s="142"/>
      <c r="G3" s="14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2" customFormat="1" ht="15" customHeight="1" x14ac:dyDescent="0.2">
      <c r="A4" s="287" t="str">
        <f>CONCATENATE(B4&amp;C4)</f>
        <v>ABDOUKAINA</v>
      </c>
      <c r="B4" s="15" t="s">
        <v>298</v>
      </c>
      <c r="C4" s="16" t="s">
        <v>299</v>
      </c>
      <c r="D4" s="17">
        <v>39682</v>
      </c>
      <c r="E4" s="142" t="s">
        <v>306</v>
      </c>
      <c r="F4" s="142"/>
      <c r="G4" s="142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2" customFormat="1" ht="15" customHeight="1" x14ac:dyDescent="0.2">
      <c r="A5" s="287" t="str">
        <f>CONCATENATE(B5&amp;C5)</f>
        <v>ACHIALMASS</v>
      </c>
      <c r="B5" s="15" t="s">
        <v>309</v>
      </c>
      <c r="C5" s="16" t="s">
        <v>312</v>
      </c>
      <c r="D5" s="17">
        <v>41354</v>
      </c>
      <c r="E5" s="142" t="s">
        <v>626</v>
      </c>
      <c r="F5" s="142"/>
      <c r="G5" s="142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2" customFormat="1" ht="15" customHeight="1" x14ac:dyDescent="0.2">
      <c r="A6" s="287" t="str">
        <f>CONCATENATE(B6&amp;C6)</f>
        <v>ACHIAMINE</v>
      </c>
      <c r="B6" s="15" t="s">
        <v>309</v>
      </c>
      <c r="C6" s="16" t="s">
        <v>310</v>
      </c>
      <c r="D6" s="17">
        <v>39553</v>
      </c>
      <c r="E6" s="142" t="s">
        <v>626</v>
      </c>
      <c r="F6" s="142"/>
      <c r="G6" s="14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2" customFormat="1" ht="15" customHeight="1" x14ac:dyDescent="0.2">
      <c r="A7" s="287" t="str">
        <f>CONCATENATE(B7&amp;C7)</f>
        <v>ACHIMOHAMED</v>
      </c>
      <c r="B7" s="15" t="s">
        <v>309</v>
      </c>
      <c r="C7" s="16" t="s">
        <v>58</v>
      </c>
      <c r="D7" s="17">
        <v>41354</v>
      </c>
      <c r="E7" s="142" t="s">
        <v>626</v>
      </c>
      <c r="F7" s="142"/>
      <c r="G7" s="142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2" customFormat="1" ht="15" customHeight="1" x14ac:dyDescent="0.2">
      <c r="A8" s="287" t="str">
        <f>CONCATENATE(B8&amp;C8)</f>
        <v>ACHINAJIB</v>
      </c>
      <c r="B8" s="15" t="s">
        <v>309</v>
      </c>
      <c r="C8" s="16" t="s">
        <v>311</v>
      </c>
      <c r="D8" s="17">
        <v>41354</v>
      </c>
      <c r="E8" s="142" t="s">
        <v>626</v>
      </c>
      <c r="F8" s="142"/>
      <c r="G8" s="142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2" customFormat="1" ht="15" customHeight="1" x14ac:dyDescent="0.2">
      <c r="A9" s="287" t="str">
        <f>CONCATENATE(B9&amp;C9)</f>
        <v>ACKERSUZANNE</v>
      </c>
      <c r="B9" s="15" t="s">
        <v>730</v>
      </c>
      <c r="C9" s="16" t="s">
        <v>731</v>
      </c>
      <c r="D9" s="17">
        <v>41067</v>
      </c>
      <c r="E9" s="234" t="s">
        <v>878</v>
      </c>
      <c r="F9" s="142"/>
      <c r="G9" s="142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2" customFormat="1" ht="15" customHeight="1" x14ac:dyDescent="0.2">
      <c r="A10" s="287" t="str">
        <f>CONCATENATE(B10&amp;C10)</f>
        <v>ADAMNAYA</v>
      </c>
      <c r="B10" s="15" t="s">
        <v>512</v>
      </c>
      <c r="C10" s="16" t="s">
        <v>524</v>
      </c>
      <c r="D10" s="17">
        <v>40468</v>
      </c>
      <c r="E10" s="142" t="s">
        <v>630</v>
      </c>
      <c r="F10" s="142"/>
      <c r="G10" s="1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2" customFormat="1" ht="15" customHeight="1" x14ac:dyDescent="0.2">
      <c r="A11" s="287" t="str">
        <f>CONCATENATE(B11&amp;C11)</f>
        <v>ADEMGALATÉ</v>
      </c>
      <c r="B11" s="15" t="s">
        <v>536</v>
      </c>
      <c r="C11" s="16" t="s">
        <v>612</v>
      </c>
      <c r="D11" s="17">
        <v>40157</v>
      </c>
      <c r="E11" s="234" t="s">
        <v>862</v>
      </c>
      <c r="F11" s="142"/>
      <c r="G11" s="14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" customFormat="1" ht="15" customHeight="1" x14ac:dyDescent="0.2">
      <c r="A12" s="287" t="str">
        <f>CONCATENATE(B12&amp;C12)</f>
        <v>AHAMADAISABELLE</v>
      </c>
      <c r="B12" s="15" t="s">
        <v>460</v>
      </c>
      <c r="C12" s="16" t="s">
        <v>461</v>
      </c>
      <c r="D12" s="17">
        <v>33802</v>
      </c>
      <c r="E12" s="142" t="s">
        <v>646</v>
      </c>
      <c r="F12" s="142"/>
      <c r="G12" s="14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2" customFormat="1" ht="15" customHeight="1" x14ac:dyDescent="0.2">
      <c r="A13" s="287" t="str">
        <f>CONCATENATE(B13&amp;C13)</f>
        <v>ALCIDONISDONALDSON</v>
      </c>
      <c r="B13" s="15" t="s">
        <v>441</v>
      </c>
      <c r="C13" s="16" t="s">
        <v>443</v>
      </c>
      <c r="D13" s="17">
        <v>37080</v>
      </c>
      <c r="E13" s="142" t="s">
        <v>633</v>
      </c>
      <c r="F13" s="142"/>
      <c r="G13" s="1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s="2" customFormat="1" ht="15" customHeight="1" x14ac:dyDescent="0.2">
      <c r="A14" s="287" t="str">
        <f>CONCATENATE(B14&amp;C14)</f>
        <v>ALCIDONISWOODLEY</v>
      </c>
      <c r="B14" s="15" t="s">
        <v>441</v>
      </c>
      <c r="C14" s="16" t="s">
        <v>442</v>
      </c>
      <c r="D14" s="17">
        <v>41274</v>
      </c>
      <c r="E14" s="142" t="s">
        <v>633</v>
      </c>
      <c r="F14" s="142"/>
      <c r="G14" s="1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2" customFormat="1" ht="15" customHeight="1" x14ac:dyDescent="0.2">
      <c r="A15" s="287" t="str">
        <f>CONCATENATE(B15&amp;C15)</f>
        <v>ALCINDORALYA</v>
      </c>
      <c r="B15" s="15" t="s">
        <v>578</v>
      </c>
      <c r="C15" s="16" t="s">
        <v>579</v>
      </c>
      <c r="D15" s="17">
        <v>40978</v>
      </c>
      <c r="E15" s="143" t="s">
        <v>675</v>
      </c>
      <c r="F15" s="143"/>
      <c r="G15" s="143"/>
    </row>
    <row r="16" spans="1:37" s="2" customFormat="1" ht="15" customHeight="1" x14ac:dyDescent="0.2">
      <c r="A16" s="287" t="str">
        <f>CONCATENATE(B16&amp;C16)</f>
        <v>ALEXANDREAXEL</v>
      </c>
      <c r="B16" s="15" t="s">
        <v>124</v>
      </c>
      <c r="C16" s="16" t="s">
        <v>181</v>
      </c>
      <c r="D16" s="17">
        <v>32381</v>
      </c>
      <c r="E16" s="234" t="s">
        <v>839</v>
      </c>
      <c r="F16" s="142"/>
      <c r="G16" s="1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2" customFormat="1" ht="15" customHeight="1" x14ac:dyDescent="0.2">
      <c r="A17" s="287" t="str">
        <f>CONCATENATE(B17&amp;C17)</f>
        <v>ALI MZEMELIA</v>
      </c>
      <c r="B17" s="15" t="s">
        <v>724</v>
      </c>
      <c r="C17" s="16" t="s">
        <v>725</v>
      </c>
      <c r="D17" s="17">
        <v>38816</v>
      </c>
      <c r="E17" s="142" t="s">
        <v>811</v>
      </c>
      <c r="F17" s="142"/>
      <c r="G17" s="14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2" customFormat="1" ht="15" customHeight="1" x14ac:dyDescent="0.2">
      <c r="A18" s="287" t="str">
        <f>CONCATENATE(B18&amp;C18)</f>
        <v>ALI MZEMOUNIA</v>
      </c>
      <c r="B18" s="15" t="s">
        <v>724</v>
      </c>
      <c r="C18" s="16" t="s">
        <v>764</v>
      </c>
      <c r="D18" s="17">
        <v>38164</v>
      </c>
      <c r="E18" s="234" t="s">
        <v>815</v>
      </c>
      <c r="F18" s="142"/>
      <c r="G18" s="14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2" customFormat="1" ht="15" customHeight="1" x14ac:dyDescent="0.2">
      <c r="A19" s="287" t="str">
        <f>CONCATENATE(B19&amp;C19)</f>
        <v>ALI PACHARITAGE</v>
      </c>
      <c r="B19" s="15" t="s">
        <v>593</v>
      </c>
      <c r="C19" s="16" t="s">
        <v>595</v>
      </c>
      <c r="D19" s="17">
        <v>39973</v>
      </c>
      <c r="E19" s="142" t="s">
        <v>676</v>
      </c>
      <c r="F19" s="142"/>
      <c r="G19" s="14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2" customFormat="1" ht="15" customHeight="1" x14ac:dyDescent="0.2">
      <c r="A20" s="287" t="str">
        <f>CONCATENATE(B20&amp;C20)</f>
        <v>ALI PACHAYASMINE</v>
      </c>
      <c r="B20" s="15" t="s">
        <v>593</v>
      </c>
      <c r="C20" s="16" t="s">
        <v>594</v>
      </c>
      <c r="D20" s="17">
        <v>40501</v>
      </c>
      <c r="E20" s="142" t="s">
        <v>676</v>
      </c>
      <c r="F20" s="142"/>
      <c r="G20" s="14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2" customFormat="1" ht="15" customHeight="1" x14ac:dyDescent="0.2">
      <c r="A21" s="287" t="str">
        <f>CONCATENATE(B21&amp;C21)</f>
        <v>ALLAGLOANGELINA</v>
      </c>
      <c r="B21" s="15" t="s">
        <v>134</v>
      </c>
      <c r="C21" s="16" t="s">
        <v>135</v>
      </c>
      <c r="D21" s="17">
        <v>39787</v>
      </c>
      <c r="E21" s="142" t="s">
        <v>153</v>
      </c>
      <c r="F21" s="142"/>
      <c r="G21" s="1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3" customFormat="1" ht="15" customHeight="1" x14ac:dyDescent="0.2">
      <c r="A22" s="287" t="str">
        <f>CONCATENATE(B22&amp;C22)</f>
        <v>ALLOU-GNEPAYANNIS</v>
      </c>
      <c r="B22" s="15" t="s">
        <v>480</v>
      </c>
      <c r="C22" s="16" t="s">
        <v>431</v>
      </c>
      <c r="D22" s="17">
        <v>40354</v>
      </c>
      <c r="E22" s="142" t="s">
        <v>650</v>
      </c>
      <c r="F22" s="142"/>
      <c r="G22" s="142"/>
    </row>
    <row r="23" spans="1:37" s="3" customFormat="1" ht="15" customHeight="1" x14ac:dyDescent="0.2">
      <c r="A23" s="287" t="str">
        <f>CONCATENATE(B23&amp;C23)</f>
        <v>ALONSO - LELANNEMERIC</v>
      </c>
      <c r="B23" s="15" t="s">
        <v>481</v>
      </c>
      <c r="C23" s="16" t="s">
        <v>482</v>
      </c>
      <c r="D23" s="17">
        <v>40339</v>
      </c>
      <c r="E23" s="142" t="s">
        <v>651</v>
      </c>
      <c r="F23" s="142" t="s">
        <v>652</v>
      </c>
      <c r="G23" s="142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s="3" customFormat="1" ht="15" customHeight="1" x14ac:dyDescent="0.2">
      <c r="A24" s="287" t="str">
        <f>CONCATENATE(B24&amp;C24)</f>
        <v>ALVESLUCAS</v>
      </c>
      <c r="B24" s="15" t="s">
        <v>195</v>
      </c>
      <c r="C24" s="16" t="s">
        <v>128</v>
      </c>
      <c r="D24" s="17">
        <v>39682</v>
      </c>
      <c r="E24" s="142" t="s">
        <v>206</v>
      </c>
      <c r="F24" s="142"/>
      <c r="G24" s="142"/>
    </row>
    <row r="25" spans="1:37" s="3" customFormat="1" ht="15" customHeight="1" x14ac:dyDescent="0.2">
      <c r="A25" s="287" t="str">
        <f>CONCATENATE(B25&amp;C25)</f>
        <v>AMIRALLISSANDRO</v>
      </c>
      <c r="B25" s="15" t="s">
        <v>210</v>
      </c>
      <c r="C25" s="16" t="s">
        <v>212</v>
      </c>
      <c r="D25" s="17">
        <v>42223</v>
      </c>
      <c r="E25" s="142" t="s">
        <v>226</v>
      </c>
      <c r="F25" s="142"/>
      <c r="G25" s="1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3" customFormat="1" ht="15" customHeight="1" x14ac:dyDescent="0.2">
      <c r="A26" s="287" t="str">
        <f>CONCATENATE(B26&amp;C26)</f>
        <v>AMIRALNICOLAS</v>
      </c>
      <c r="B26" s="15" t="s">
        <v>210</v>
      </c>
      <c r="C26" s="16" t="s">
        <v>211</v>
      </c>
      <c r="D26" s="17">
        <v>30389</v>
      </c>
      <c r="E26" s="142" t="s">
        <v>226</v>
      </c>
      <c r="F26" s="142"/>
      <c r="G26" s="142"/>
    </row>
    <row r="27" spans="1:37" s="3" customFormat="1" ht="15" customHeight="1" x14ac:dyDescent="0.2">
      <c r="A27" s="287" t="str">
        <f>CONCATENATE(B27&amp;C27)</f>
        <v>ANDRADEDANY</v>
      </c>
      <c r="B27" s="15" t="s">
        <v>120</v>
      </c>
      <c r="C27" s="16" t="s">
        <v>121</v>
      </c>
      <c r="D27" s="17">
        <v>39287</v>
      </c>
      <c r="E27" s="142" t="s">
        <v>143</v>
      </c>
      <c r="F27" s="142"/>
      <c r="G27" s="142"/>
    </row>
    <row r="28" spans="1:37" s="3" customFormat="1" ht="15" customHeight="1" x14ac:dyDescent="0.2">
      <c r="A28" s="287" t="str">
        <f>CONCATENATE(B28&amp;C28)</f>
        <v>ANDRADEJULYAN</v>
      </c>
      <c r="B28" s="15" t="s">
        <v>120</v>
      </c>
      <c r="C28" s="16" t="s">
        <v>122</v>
      </c>
      <c r="D28" s="17">
        <v>40650</v>
      </c>
      <c r="E28" s="142" t="s">
        <v>143</v>
      </c>
      <c r="F28" s="142"/>
      <c r="G28" s="142"/>
    </row>
    <row r="29" spans="1:37" s="3" customFormat="1" ht="15" customHeight="1" x14ac:dyDescent="0.2">
      <c r="A29" s="287" t="str">
        <f>CONCATENATE(B29&amp;C29)</f>
        <v>ANDRADENORBERTO</v>
      </c>
      <c r="B29" s="15" t="s">
        <v>120</v>
      </c>
      <c r="C29" s="16" t="s">
        <v>733</v>
      </c>
      <c r="D29" s="17">
        <v>28780</v>
      </c>
      <c r="E29" s="234" t="s">
        <v>879</v>
      </c>
      <c r="F29" s="142"/>
      <c r="G29" s="14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s="3" customFormat="1" ht="15" customHeight="1" x14ac:dyDescent="0.2">
      <c r="A30" s="287" t="str">
        <f>CONCATENATE(B30&amp;C30)</f>
        <v>ANDRETTININA</v>
      </c>
      <c r="B30" s="15" t="s">
        <v>513</v>
      </c>
      <c r="C30" s="16" t="s">
        <v>107</v>
      </c>
      <c r="D30" s="17">
        <v>36368</v>
      </c>
      <c r="E30" s="142" t="s">
        <v>631</v>
      </c>
      <c r="F30" s="142"/>
      <c r="G30" s="142"/>
    </row>
    <row r="31" spans="1:37" s="3" customFormat="1" ht="15" customHeight="1" x14ac:dyDescent="0.2">
      <c r="A31" s="287" t="str">
        <f>CONCATENATE(B31&amp;C31)</f>
        <v>ANGELALISTER</v>
      </c>
      <c r="B31" s="15" t="s">
        <v>65</v>
      </c>
      <c r="C31" s="16" t="s">
        <v>193</v>
      </c>
      <c r="D31" s="17">
        <v>40928</v>
      </c>
      <c r="E31" s="142" t="s">
        <v>204</v>
      </c>
      <c r="F31" s="142"/>
      <c r="G31" s="142"/>
    </row>
    <row r="32" spans="1:37" ht="15" customHeight="1" x14ac:dyDescent="0.2">
      <c r="A32" s="287" t="str">
        <f>CONCATENATE(B32&amp;C32)</f>
        <v>ANGELELISA</v>
      </c>
      <c r="B32" s="15" t="s">
        <v>65</v>
      </c>
      <c r="C32" s="16" t="s">
        <v>546</v>
      </c>
      <c r="D32" s="17">
        <v>39369</v>
      </c>
      <c r="E32" s="142" t="s">
        <v>709</v>
      </c>
      <c r="F32" s="142"/>
      <c r="G32" s="14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3" customFormat="1" ht="15" customHeight="1" x14ac:dyDescent="0.2">
      <c r="A33" s="287" t="str">
        <f>CONCATENATE(B33&amp;C33)</f>
        <v>ANGELTHOMAS</v>
      </c>
      <c r="B33" s="15" t="s">
        <v>65</v>
      </c>
      <c r="C33" s="16" t="s">
        <v>64</v>
      </c>
      <c r="D33" s="17">
        <v>28974</v>
      </c>
      <c r="E33" s="142" t="s">
        <v>87</v>
      </c>
      <c r="F33" s="142"/>
      <c r="G33" s="14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s="3" customFormat="1" ht="15" customHeight="1" x14ac:dyDescent="0.2">
      <c r="A34" s="287" t="str">
        <f>CONCATENATE(B34&amp;C34)</f>
        <v>ARNALGREGORY</v>
      </c>
      <c r="B34" s="15" t="s">
        <v>735</v>
      </c>
      <c r="C34" s="16" t="s">
        <v>222</v>
      </c>
      <c r="D34" s="17">
        <v>31172</v>
      </c>
      <c r="E34" s="234" t="s">
        <v>857</v>
      </c>
      <c r="F34" s="142"/>
      <c r="G34" s="14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s="3" customFormat="1" ht="15" customHeight="1" x14ac:dyDescent="0.2">
      <c r="A35" s="287" t="str">
        <f>CONCATENATE(B35&amp;C35)</f>
        <v>ASSOUMANIIMRAD</v>
      </c>
      <c r="B35" s="15" t="s">
        <v>486</v>
      </c>
      <c r="C35" s="16" t="s">
        <v>529</v>
      </c>
      <c r="D35" s="17">
        <v>40325</v>
      </c>
      <c r="E35" s="142" t="s">
        <v>681</v>
      </c>
      <c r="F35" s="142"/>
      <c r="G35" s="142"/>
    </row>
    <row r="36" spans="1:37" s="3" customFormat="1" ht="15" customHeight="1" x14ac:dyDescent="0.2">
      <c r="A36" s="287" t="str">
        <f>CONCATENATE(B36&amp;C36)</f>
        <v>ASSOUMANIIQTIDAR</v>
      </c>
      <c r="B36" s="15" t="s">
        <v>486</v>
      </c>
      <c r="C36" s="16" t="s">
        <v>487</v>
      </c>
      <c r="D36" s="17">
        <v>41451</v>
      </c>
      <c r="E36" s="142" t="s">
        <v>681</v>
      </c>
      <c r="F36" s="142"/>
      <c r="G36" s="14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s="3" customFormat="1" ht="15" customHeight="1" x14ac:dyDescent="0.2">
      <c r="A37" s="287" t="str">
        <f>CONCATENATE(B37&amp;C37)</f>
        <v>AUDEBERTVINCENT</v>
      </c>
      <c r="B37" s="15" t="s">
        <v>608</v>
      </c>
      <c r="C37" s="16" t="s">
        <v>377</v>
      </c>
      <c r="D37" s="17">
        <v>33613</v>
      </c>
      <c r="E37" s="142" t="s">
        <v>700</v>
      </c>
      <c r="F37" s="142"/>
      <c r="G37" s="142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s="3" customFormat="1" ht="15" customHeight="1" x14ac:dyDescent="0.2">
      <c r="A38" s="287" t="str">
        <f>CONCATENATE(B38&amp;C38)</f>
        <v>BAHFANTA</v>
      </c>
      <c r="B38" s="15" t="s">
        <v>268</v>
      </c>
      <c r="C38" s="16" t="s">
        <v>547</v>
      </c>
      <c r="D38" s="17">
        <v>40178</v>
      </c>
      <c r="E38" s="234" t="s">
        <v>845</v>
      </c>
      <c r="F38" s="142"/>
      <c r="G38" s="14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s="3" customFormat="1" ht="15" customHeight="1" x14ac:dyDescent="0.2">
      <c r="A39" s="287" t="str">
        <f>CONCATENATE(B39&amp;C39)</f>
        <v>BAHMARIE-LOU</v>
      </c>
      <c r="B39" s="15" t="s">
        <v>268</v>
      </c>
      <c r="C39" s="16" t="s">
        <v>269</v>
      </c>
      <c r="D39" s="17">
        <v>40119</v>
      </c>
      <c r="E39" s="142" t="s">
        <v>270</v>
      </c>
      <c r="F39" s="142"/>
      <c r="G39" s="142"/>
    </row>
    <row r="40" spans="1:37" s="3" customFormat="1" ht="15" customHeight="1" x14ac:dyDescent="0.2">
      <c r="A40" s="287" t="str">
        <f>CONCATENATE(B40&amp;C40)</f>
        <v>BAIOTTOALEXANDRE</v>
      </c>
      <c r="B40" s="15" t="s">
        <v>123</v>
      </c>
      <c r="C40" s="16" t="s">
        <v>124</v>
      </c>
      <c r="D40" s="17">
        <v>40586</v>
      </c>
      <c r="E40" s="142" t="s">
        <v>144</v>
      </c>
      <c r="F40" s="142"/>
      <c r="G40" s="142"/>
    </row>
    <row r="41" spans="1:37" s="3" customFormat="1" ht="15" customHeight="1" x14ac:dyDescent="0.2">
      <c r="A41" s="287" t="str">
        <f>CONCATENATE(B41&amp;C41)</f>
        <v>BAIRD SMITHANGUS</v>
      </c>
      <c r="B41" s="15" t="s">
        <v>447</v>
      </c>
      <c r="C41" s="16" t="s">
        <v>448</v>
      </c>
      <c r="D41" s="17">
        <v>40450</v>
      </c>
      <c r="E41" s="142" t="s">
        <v>644</v>
      </c>
      <c r="F41" s="142"/>
      <c r="G41" s="142"/>
    </row>
    <row r="42" spans="1:37" s="3" customFormat="1" ht="15" customHeight="1" x14ac:dyDescent="0.2">
      <c r="A42" s="287" t="str">
        <f>CONCATENATE(B42&amp;C42)</f>
        <v>BAKABADIOCARLA</v>
      </c>
      <c r="B42" s="15" t="s">
        <v>184</v>
      </c>
      <c r="C42" s="16" t="s">
        <v>185</v>
      </c>
      <c r="D42" s="17">
        <v>39078</v>
      </c>
      <c r="E42" s="142" t="s">
        <v>188</v>
      </c>
      <c r="F42" s="142"/>
      <c r="G42" s="142"/>
    </row>
    <row r="43" spans="1:37" s="3" customFormat="1" ht="15" customHeight="1" x14ac:dyDescent="0.2">
      <c r="A43" s="287" t="str">
        <f>CONCATENATE(B43&amp;C43)</f>
        <v>BAKARIHAZEM</v>
      </c>
      <c r="B43" s="15" t="s">
        <v>215</v>
      </c>
      <c r="C43" s="16" t="s">
        <v>216</v>
      </c>
      <c r="D43" s="17">
        <v>39470</v>
      </c>
      <c r="E43" s="142" t="s">
        <v>228</v>
      </c>
      <c r="F43" s="142"/>
      <c r="G43" s="142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s="3" customFormat="1" ht="15" customHeight="1" x14ac:dyDescent="0.2">
      <c r="A44" s="287" t="str">
        <f>CONCATENATE(B44&amp;C44)</f>
        <v>BAKELKERRY</v>
      </c>
      <c r="B44" s="15" t="s">
        <v>352</v>
      </c>
      <c r="C44" s="16" t="s">
        <v>353</v>
      </c>
      <c r="D44" s="17">
        <v>40743</v>
      </c>
      <c r="E44" s="142" t="s">
        <v>354</v>
      </c>
      <c r="F44" s="142"/>
      <c r="G44" s="142"/>
    </row>
    <row r="45" spans="1:37" s="3" customFormat="1" ht="15" customHeight="1" x14ac:dyDescent="0.2">
      <c r="A45" s="287" t="str">
        <f>CONCATENATE(B45&amp;C45)</f>
        <v>BAKOYENE BIEMBETEA</v>
      </c>
      <c r="B45" s="15" t="s">
        <v>762</v>
      </c>
      <c r="C45" s="16" t="s">
        <v>136</v>
      </c>
      <c r="D45" s="17">
        <v>39315</v>
      </c>
      <c r="E45" s="142" t="s">
        <v>150</v>
      </c>
      <c r="F45" s="142"/>
      <c r="G45" s="142"/>
    </row>
    <row r="46" spans="1:37" s="3" customFormat="1" ht="15" customHeight="1" x14ac:dyDescent="0.2">
      <c r="A46" s="287" t="str">
        <f>CONCATENATE(B46&amp;C46)</f>
        <v>BANAMARIANNE</v>
      </c>
      <c r="B46" s="15" t="s">
        <v>570</v>
      </c>
      <c r="C46" s="16" t="s">
        <v>474</v>
      </c>
      <c r="D46" s="17">
        <v>42141</v>
      </c>
      <c r="E46" s="234" t="s">
        <v>847</v>
      </c>
      <c r="F46" s="142"/>
      <c r="G46" s="142"/>
    </row>
    <row r="47" spans="1:37" s="3" customFormat="1" ht="15" customHeight="1" x14ac:dyDescent="0.2">
      <c r="A47" s="287" t="str">
        <f>CONCATENATE(B47&amp;C47)</f>
        <v>BANAPHILIPPE</v>
      </c>
      <c r="B47" s="15" t="s">
        <v>570</v>
      </c>
      <c r="C47" s="16" t="s">
        <v>517</v>
      </c>
      <c r="D47" s="17">
        <v>21031</v>
      </c>
      <c r="E47" s="234" t="s">
        <v>852</v>
      </c>
      <c r="F47" s="142"/>
      <c r="G47" s="142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s="3" customFormat="1" ht="15" customHeight="1" x14ac:dyDescent="0.2">
      <c r="A48" s="287" t="str">
        <f>CONCATENATE(B48&amp;C48)</f>
        <v>BARAMOHAMED LAMINE</v>
      </c>
      <c r="B48" s="15" t="s">
        <v>765</v>
      </c>
      <c r="C48" s="16" t="s">
        <v>766</v>
      </c>
      <c r="D48" s="17">
        <v>35699</v>
      </c>
      <c r="E48" s="234" t="s">
        <v>885</v>
      </c>
      <c r="F48" s="142"/>
      <c r="G48" s="142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5" customHeight="1" x14ac:dyDescent="0.2">
      <c r="A49" s="287" t="str">
        <f>CONCATENATE(B49&amp;C49)</f>
        <v>BARADUYLANN</v>
      </c>
      <c r="B49" s="15" t="s">
        <v>684</v>
      </c>
      <c r="C49" s="16" t="s">
        <v>685</v>
      </c>
      <c r="D49" s="17">
        <v>38490</v>
      </c>
      <c r="E49" s="234" t="s">
        <v>871</v>
      </c>
      <c r="F49" s="142"/>
      <c r="G49" s="142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5" customHeight="1" x14ac:dyDescent="0.2">
      <c r="A50" s="287" t="str">
        <f>CONCATENATE(B50&amp;C50)</f>
        <v>BARROS SOBREIRALAETICIA</v>
      </c>
      <c r="B50" s="15" t="s">
        <v>758</v>
      </c>
      <c r="C50" s="16" t="s">
        <v>545</v>
      </c>
      <c r="D50" s="17">
        <v>40693</v>
      </c>
      <c r="E50" s="142" t="s">
        <v>677</v>
      </c>
      <c r="F50" s="142"/>
      <c r="G50" s="142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5" customHeight="1" x14ac:dyDescent="0.2">
      <c r="A51" s="287" t="str">
        <f>CONCATENATE(B51&amp;C51)</f>
        <v>BEAUJOLAISLAURENCE</v>
      </c>
      <c r="B51" s="15" t="s">
        <v>786</v>
      </c>
      <c r="C51" s="16" t="s">
        <v>558</v>
      </c>
      <c r="D51" s="17">
        <v>30580</v>
      </c>
      <c r="E51" s="234" t="s">
        <v>849</v>
      </c>
      <c r="F51" s="142"/>
      <c r="G51" s="142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5" customHeight="1" x14ac:dyDescent="0.2">
      <c r="A52" s="287" t="str">
        <f>CONCATENATE(B52&amp;C52)</f>
        <v xml:space="preserve">BELLARDREMI </v>
      </c>
      <c r="B52" s="15" t="s">
        <v>304</v>
      </c>
      <c r="C52" s="16" t="s">
        <v>303</v>
      </c>
      <c r="D52" s="17">
        <v>42705</v>
      </c>
      <c r="E52" s="142" t="s">
        <v>305</v>
      </c>
      <c r="F52" s="142"/>
      <c r="G52" s="142"/>
    </row>
    <row r="53" spans="1:37" ht="15" customHeight="1" x14ac:dyDescent="0.2">
      <c r="A53" s="287" t="str">
        <f>CONCATENATE(B53&amp;C53)</f>
        <v>BELLOINADAM</v>
      </c>
      <c r="B53" s="15" t="s">
        <v>787</v>
      </c>
      <c r="C53" s="16" t="s">
        <v>512</v>
      </c>
      <c r="D53" s="17">
        <v>41883</v>
      </c>
      <c r="E53" s="234" t="s">
        <v>817</v>
      </c>
      <c r="F53" s="142"/>
      <c r="G53" s="142"/>
    </row>
    <row r="54" spans="1:37" ht="15" customHeight="1" x14ac:dyDescent="0.2">
      <c r="A54" s="287" t="str">
        <f>CONCATENATE(B54&amp;C54)</f>
        <v>BENIKENYANIS</v>
      </c>
      <c r="B54" s="15" t="s">
        <v>483</v>
      </c>
      <c r="C54" s="16" t="s">
        <v>484</v>
      </c>
      <c r="D54" s="17">
        <v>40112</v>
      </c>
      <c r="E54" s="142" t="s">
        <v>653</v>
      </c>
      <c r="F54" s="142"/>
      <c r="G54" s="142"/>
    </row>
    <row r="55" spans="1:37" ht="15" customHeight="1" x14ac:dyDescent="0.2">
      <c r="A55" s="287" t="str">
        <f>CONCATENATE(B55&amp;C55)</f>
        <v>BENOISTMAILYS</v>
      </c>
      <c r="B55" s="15" t="s">
        <v>588</v>
      </c>
      <c r="C55" s="16" t="s">
        <v>589</v>
      </c>
      <c r="D55" s="17">
        <v>35942</v>
      </c>
      <c r="E55" s="234" t="s">
        <v>805</v>
      </c>
      <c r="F55" s="142"/>
      <c r="G55" s="142"/>
    </row>
    <row r="56" spans="1:37" s="3" customFormat="1" ht="15" customHeight="1" x14ac:dyDescent="0.2">
      <c r="A56" s="287" t="str">
        <f>CONCATENATE(B56&amp;C56)</f>
        <v>BENOITADAM</v>
      </c>
      <c r="B56" s="15" t="s">
        <v>196</v>
      </c>
      <c r="C56" s="16" t="s">
        <v>512</v>
      </c>
      <c r="D56" s="17">
        <v>42646</v>
      </c>
      <c r="E56" s="142" t="s">
        <v>712</v>
      </c>
      <c r="F56" s="142"/>
      <c r="G56" s="142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s="3" customFormat="1" ht="15" customHeight="1" x14ac:dyDescent="0.2">
      <c r="A57" s="287" t="str">
        <f>CONCATENATE(B57&amp;C57)</f>
        <v>BENOITSOREN</v>
      </c>
      <c r="B57" s="15" t="s">
        <v>196</v>
      </c>
      <c r="C57" s="16" t="s">
        <v>197</v>
      </c>
      <c r="D57" s="17">
        <v>39509</v>
      </c>
      <c r="E57" s="142" t="s">
        <v>712</v>
      </c>
      <c r="F57" s="142"/>
      <c r="G57" s="142"/>
    </row>
    <row r="58" spans="1:37" s="3" customFormat="1" ht="15" customHeight="1" x14ac:dyDescent="0.2">
      <c r="A58" s="287" t="str">
        <f>CONCATENATE(B58&amp;C58)</f>
        <v>BENYOUBMOHAMED</v>
      </c>
      <c r="B58" s="15" t="s">
        <v>157</v>
      </c>
      <c r="C58" s="16" t="s">
        <v>58</v>
      </c>
      <c r="D58" s="17">
        <v>39612</v>
      </c>
      <c r="E58" s="142" t="s">
        <v>160</v>
      </c>
      <c r="F58" s="142"/>
      <c r="G58" s="142"/>
    </row>
    <row r="59" spans="1:37" s="3" customFormat="1" ht="15" customHeight="1" x14ac:dyDescent="0.2">
      <c r="A59" s="287" t="str">
        <f>CONCATENATE(B59&amp;C59)</f>
        <v>BERTHEWAYANN</v>
      </c>
      <c r="B59" s="15" t="s">
        <v>321</v>
      </c>
      <c r="C59" s="16" t="s">
        <v>322</v>
      </c>
      <c r="D59" s="17">
        <v>42798</v>
      </c>
      <c r="E59" s="142" t="s">
        <v>362</v>
      </c>
      <c r="F59" s="142"/>
      <c r="G59" s="142"/>
    </row>
    <row r="60" spans="1:37" s="3" customFormat="1" ht="15" customHeight="1" x14ac:dyDescent="0.2">
      <c r="A60" s="287" t="str">
        <f>CONCATENATE(B60&amp;C60)</f>
        <v>BESANCONGREGORY</v>
      </c>
      <c r="B60" s="15" t="s">
        <v>611</v>
      </c>
      <c r="C60" s="16" t="s">
        <v>222</v>
      </c>
      <c r="D60" s="17">
        <v>29494</v>
      </c>
      <c r="E60" s="234" t="s">
        <v>293</v>
      </c>
      <c r="F60" s="142"/>
      <c r="G60" s="142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s="3" customFormat="1" ht="15" customHeight="1" x14ac:dyDescent="0.2">
      <c r="A61" s="287" t="str">
        <f>CONCATENATE(B61&amp;C61)</f>
        <v>BESANCON-FANGETLUKAS</v>
      </c>
      <c r="B61" s="15" t="s">
        <v>296</v>
      </c>
      <c r="C61" s="16" t="s">
        <v>297</v>
      </c>
      <c r="D61" s="17">
        <v>39993</v>
      </c>
      <c r="E61" s="142" t="s">
        <v>293</v>
      </c>
      <c r="F61" s="142" t="s">
        <v>643</v>
      </c>
      <c r="G61" s="142"/>
    </row>
    <row r="62" spans="1:37" s="3" customFormat="1" ht="15" customHeight="1" x14ac:dyDescent="0.2">
      <c r="A62" s="287" t="str">
        <f>CONCATENATE(B62&amp;C62)</f>
        <v>BIGARDERNENAEL</v>
      </c>
      <c r="B62" s="15" t="s">
        <v>574</v>
      </c>
      <c r="C62" s="16" t="s">
        <v>575</v>
      </c>
      <c r="D62" s="17">
        <v>40985</v>
      </c>
      <c r="E62" s="235" t="s">
        <v>854</v>
      </c>
      <c r="F62" s="143"/>
      <c r="G62" s="14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s="3" customFormat="1" ht="15" customHeight="1" x14ac:dyDescent="0.2">
      <c r="A63" s="287" t="str">
        <f>CONCATENATE(B63&amp;C63)</f>
        <v>BIGOTSIMON</v>
      </c>
      <c r="B63" s="15" t="s">
        <v>266</v>
      </c>
      <c r="C63" s="16" t="s">
        <v>182</v>
      </c>
      <c r="D63" s="17">
        <v>38370</v>
      </c>
      <c r="E63" s="142" t="s">
        <v>267</v>
      </c>
      <c r="F63" s="142"/>
      <c r="G63" s="142"/>
    </row>
    <row r="64" spans="1:37" s="3" customFormat="1" ht="15" customHeight="1" x14ac:dyDescent="0.2">
      <c r="A64" s="287" t="str">
        <f>CONCATENATE(B64&amp;C64)</f>
        <v>BILINSCHIALEXANDRA-MARIA</v>
      </c>
      <c r="B64" s="15" t="s">
        <v>687</v>
      </c>
      <c r="C64" s="16" t="s">
        <v>688</v>
      </c>
      <c r="D64" s="17">
        <v>43352</v>
      </c>
      <c r="E64" s="234" t="s">
        <v>890</v>
      </c>
      <c r="F64" s="142"/>
      <c r="G64" s="142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s="3" customFormat="1" ht="15" customHeight="1" x14ac:dyDescent="0.2">
      <c r="A65" s="287" t="str">
        <f>CONCATENATE(B65&amp;C65)</f>
        <v>BIQUETEDDY</v>
      </c>
      <c r="B65" s="15" t="s">
        <v>426</v>
      </c>
      <c r="C65" s="16" t="s">
        <v>427</v>
      </c>
      <c r="D65" s="17">
        <v>30199</v>
      </c>
      <c r="E65" s="142" t="s">
        <v>428</v>
      </c>
      <c r="F65" s="142"/>
      <c r="G65" s="142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s="3" customFormat="1" ht="15" customHeight="1" x14ac:dyDescent="0.2">
      <c r="A66" s="287" t="str">
        <f>CONCATENATE(B66&amp;C66)</f>
        <v>BOBARDERIK</v>
      </c>
      <c r="B66" s="15" t="s">
        <v>198</v>
      </c>
      <c r="C66" s="16" t="s">
        <v>199</v>
      </c>
      <c r="D66" s="17">
        <v>41268</v>
      </c>
      <c r="E66" s="142" t="s">
        <v>207</v>
      </c>
      <c r="F66" s="142"/>
      <c r="G66" s="142"/>
    </row>
    <row r="67" spans="1:37" s="3" customFormat="1" ht="15" customHeight="1" x14ac:dyDescent="0.2">
      <c r="A67" s="287" t="str">
        <f>CONCATENATE(B67&amp;C67)</f>
        <v>BOUAICHAMARYA</v>
      </c>
      <c r="B67" s="15" t="s">
        <v>613</v>
      </c>
      <c r="C67" s="16" t="s">
        <v>614</v>
      </c>
      <c r="D67" s="17">
        <v>40943</v>
      </c>
      <c r="E67" s="234" t="s">
        <v>863</v>
      </c>
      <c r="F67" s="142"/>
      <c r="G67" s="142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s="3" customFormat="1" ht="15" customHeight="1" x14ac:dyDescent="0.2">
      <c r="A68" s="287" t="str">
        <f>CONCATENATE(B68&amp;C68)</f>
        <v>BOUCHETJULIEN</v>
      </c>
      <c r="B68" s="15" t="s">
        <v>476</v>
      </c>
      <c r="C68" s="16" t="s">
        <v>477</v>
      </c>
      <c r="D68" s="17">
        <v>33358</v>
      </c>
      <c r="E68" s="234" t="s">
        <v>840</v>
      </c>
      <c r="F68" s="142"/>
      <c r="G68" s="142"/>
    </row>
    <row r="69" spans="1:37" s="3" customFormat="1" ht="15" customHeight="1" x14ac:dyDescent="0.2">
      <c r="A69" s="287" t="str">
        <f>CONCATENATE(B69&amp;C69)</f>
        <v>BOUCHOUXAMELIE</v>
      </c>
      <c r="B69" s="15" t="s">
        <v>115</v>
      </c>
      <c r="C69" s="16" t="s">
        <v>485</v>
      </c>
      <c r="D69" s="17">
        <v>31131</v>
      </c>
      <c r="E69" s="142" t="s">
        <v>137</v>
      </c>
      <c r="F69" s="142"/>
      <c r="G69" s="142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ht="15" customHeight="1" x14ac:dyDescent="0.2">
      <c r="A70" s="287" t="str">
        <f>CONCATENATE(B70&amp;C70)</f>
        <v>BOUHAFAANAS</v>
      </c>
      <c r="B70" s="15" t="s">
        <v>527</v>
      </c>
      <c r="C70" s="16" t="s">
        <v>528</v>
      </c>
      <c r="D70" s="17">
        <v>39960</v>
      </c>
      <c r="E70" s="142" t="s">
        <v>642</v>
      </c>
      <c r="F70" s="142"/>
      <c r="G70" s="14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15" customHeight="1" x14ac:dyDescent="0.2">
      <c r="A71" s="287" t="str">
        <f>CONCATENATE(B71&amp;C71)</f>
        <v>BOURLITIO-GAMEIROSOLAL</v>
      </c>
      <c r="B71" s="15" t="s">
        <v>166</v>
      </c>
      <c r="C71" s="16" t="s">
        <v>167</v>
      </c>
      <c r="D71" s="17">
        <v>38142</v>
      </c>
      <c r="E71" s="142" t="s">
        <v>168</v>
      </c>
      <c r="F71" s="142"/>
      <c r="G71" s="14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15" customHeight="1" x14ac:dyDescent="0.2">
      <c r="A72" s="287" t="str">
        <f>CONCATENATE(B72&amp;C72)</f>
        <v>BOUZADAANES</v>
      </c>
      <c r="B72" s="15" t="s">
        <v>284</v>
      </c>
      <c r="C72" s="16" t="s">
        <v>479</v>
      </c>
      <c r="D72" s="17">
        <v>40744</v>
      </c>
      <c r="E72" s="142" t="s">
        <v>678</v>
      </c>
      <c r="F72" s="142"/>
      <c r="G72" s="14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s="3" customFormat="1" ht="15" customHeight="1" x14ac:dyDescent="0.2">
      <c r="A73" s="287" t="str">
        <f>CONCATENATE(B73&amp;C73)</f>
        <v>BOUZADAIHEB</v>
      </c>
      <c r="B73" s="15" t="s">
        <v>284</v>
      </c>
      <c r="C73" s="16" t="s">
        <v>285</v>
      </c>
      <c r="D73" s="17">
        <v>38152</v>
      </c>
      <c r="E73" s="142" t="s">
        <v>286</v>
      </c>
      <c r="F73" s="142"/>
      <c r="G73" s="142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s="3" customFormat="1" ht="15" customHeight="1" x14ac:dyDescent="0.2">
      <c r="A74" s="287" t="str">
        <f>CONCATENATE(B74&amp;C74)</f>
        <v>BOUZADARADJAA</v>
      </c>
      <c r="B74" s="15" t="s">
        <v>284</v>
      </c>
      <c r="C74" s="16" t="s">
        <v>459</v>
      </c>
      <c r="D74" s="17">
        <v>39574</v>
      </c>
      <c r="E74" s="142" t="s">
        <v>678</v>
      </c>
      <c r="F74" s="142"/>
      <c r="G74" s="142"/>
    </row>
    <row r="75" spans="1:37" s="3" customFormat="1" ht="15" customHeight="1" x14ac:dyDescent="0.2">
      <c r="A75" s="287" t="str">
        <f>CONCATENATE(B75&amp;C75)</f>
        <v>BRANCHUTJAMIE</v>
      </c>
      <c r="B75" s="15" t="s">
        <v>319</v>
      </c>
      <c r="C75" s="16" t="s">
        <v>307</v>
      </c>
      <c r="D75" s="17">
        <v>41743</v>
      </c>
      <c r="E75" s="142" t="s">
        <v>308</v>
      </c>
      <c r="F75" s="142"/>
      <c r="G75" s="142"/>
    </row>
    <row r="76" spans="1:37" ht="15" customHeight="1" x14ac:dyDescent="0.2">
      <c r="A76" s="287" t="str">
        <f>CONCATENATE(B76&amp;C76)</f>
        <v>BRANDAOEMMA</v>
      </c>
      <c r="B76" s="15" t="s">
        <v>507</v>
      </c>
      <c r="C76" s="16" t="s">
        <v>508</v>
      </c>
      <c r="D76" s="17">
        <v>40986</v>
      </c>
      <c r="E76" s="142" t="s">
        <v>625</v>
      </c>
      <c r="F76" s="142"/>
      <c r="G76" s="142"/>
    </row>
    <row r="77" spans="1:37" ht="15" customHeight="1" x14ac:dyDescent="0.2">
      <c r="A77" s="287" t="str">
        <f>CONCATENATE(B77&amp;C77)</f>
        <v>BRANDAOLOUKA</v>
      </c>
      <c r="B77" s="15" t="s">
        <v>507</v>
      </c>
      <c r="C77" s="16" t="s">
        <v>698</v>
      </c>
      <c r="D77" s="17">
        <v>42897</v>
      </c>
      <c r="E77" s="234" t="s">
        <v>625</v>
      </c>
      <c r="F77" s="142"/>
      <c r="G77" s="142"/>
    </row>
    <row r="78" spans="1:37" ht="15" customHeight="1" x14ac:dyDescent="0.2">
      <c r="A78" s="287" t="str">
        <f>CONCATENATE(B78&amp;C78)</f>
        <v>BRANDAOMILAN</v>
      </c>
      <c r="B78" s="15" t="s">
        <v>507</v>
      </c>
      <c r="C78" s="16" t="s">
        <v>697</v>
      </c>
      <c r="D78" s="17">
        <v>43228</v>
      </c>
      <c r="E78" s="234" t="s">
        <v>625</v>
      </c>
      <c r="F78" s="142"/>
      <c r="G78" s="142"/>
    </row>
    <row r="79" spans="1:37" ht="15" customHeight="1" x14ac:dyDescent="0.2">
      <c r="A79" s="287" t="str">
        <f>CONCATENATE(B79&amp;C79)</f>
        <v>BRIENNECHRISTOPHE</v>
      </c>
      <c r="B79" s="15" t="s">
        <v>208</v>
      </c>
      <c r="C79" s="16" t="s">
        <v>61</v>
      </c>
      <c r="D79" s="17">
        <v>28548</v>
      </c>
      <c r="E79" s="142" t="s">
        <v>209</v>
      </c>
      <c r="F79" s="142"/>
      <c r="G79" s="14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15" customHeight="1" x14ac:dyDescent="0.2">
      <c r="A80" s="287" t="str">
        <f>CONCATENATE(B80&amp;C80)</f>
        <v>CADIEUXNOLAN</v>
      </c>
      <c r="B80" s="15" t="s">
        <v>661</v>
      </c>
      <c r="C80" s="16" t="s">
        <v>662</v>
      </c>
      <c r="D80" s="17">
        <v>41825</v>
      </c>
      <c r="E80" s="234" t="s">
        <v>822</v>
      </c>
      <c r="F80" s="142"/>
      <c r="G80" s="14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s="3" customFormat="1" ht="15" customHeight="1" x14ac:dyDescent="0.2">
      <c r="A81" s="287" t="str">
        <f>CONCATENATE(B81&amp;C81)</f>
        <v>CAILLATOLIVIER</v>
      </c>
      <c r="B81" s="15" t="s">
        <v>406</v>
      </c>
      <c r="C81" s="16" t="s">
        <v>407</v>
      </c>
      <c r="D81" s="17">
        <v>28390</v>
      </c>
      <c r="E81" s="142" t="s">
        <v>408</v>
      </c>
      <c r="F81" s="142"/>
      <c r="G81" s="142"/>
    </row>
    <row r="82" spans="1:37" s="3" customFormat="1" ht="15" customHeight="1" x14ac:dyDescent="0.2">
      <c r="A82" s="287" t="str">
        <f>CONCATENATE(B82&amp;C82)</f>
        <v>CAILLOTALEXIA</v>
      </c>
      <c r="B82" s="15" t="s">
        <v>236</v>
      </c>
      <c r="C82" s="16" t="s">
        <v>237</v>
      </c>
      <c r="D82" s="17">
        <v>36345</v>
      </c>
      <c r="E82" s="142" t="s">
        <v>238</v>
      </c>
      <c r="F82" s="142"/>
      <c r="G82" s="14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s="3" customFormat="1" ht="15" customHeight="1" x14ac:dyDescent="0.2">
      <c r="A83" s="287" t="str">
        <f>CONCATENATE(B83&amp;C83)</f>
        <v>CAMARAGOUNDO</v>
      </c>
      <c r="B83" s="15" t="s">
        <v>742</v>
      </c>
      <c r="C83" s="16" t="s">
        <v>743</v>
      </c>
      <c r="D83" s="17">
        <v>39848</v>
      </c>
      <c r="E83" s="234" t="s">
        <v>881</v>
      </c>
      <c r="F83" s="142"/>
      <c r="G83" s="142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ht="15" customHeight="1" x14ac:dyDescent="0.2">
      <c r="A84" s="287" t="str">
        <f>CONCATENATE(B84&amp;C84)</f>
        <v>CARABAJALLILIAN</v>
      </c>
      <c r="B84" s="15" t="s">
        <v>695</v>
      </c>
      <c r="C84" s="16" t="s">
        <v>696</v>
      </c>
      <c r="D84" s="17">
        <v>42162</v>
      </c>
      <c r="E84" s="234" t="s">
        <v>850</v>
      </c>
      <c r="F84" s="142"/>
      <c r="G84" s="142"/>
    </row>
    <row r="85" spans="1:37" s="3" customFormat="1" ht="15" customHeight="1" x14ac:dyDescent="0.2">
      <c r="A85" s="287" t="str">
        <f>CONCATENATE(B85&amp;C85)</f>
        <v>CARREGILLES</v>
      </c>
      <c r="B85" s="15" t="s">
        <v>56</v>
      </c>
      <c r="C85" s="16" t="s">
        <v>57</v>
      </c>
      <c r="D85" s="17">
        <v>18233</v>
      </c>
      <c r="E85" s="142" t="s">
        <v>83</v>
      </c>
      <c r="F85" s="142"/>
      <c r="G85" s="14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s="3" customFormat="1" ht="15" customHeight="1" x14ac:dyDescent="0.2">
      <c r="A86" s="287" t="str">
        <f>CONCATENATE(B86&amp;C86)</f>
        <v>CASTROAISSA</v>
      </c>
      <c r="B86" s="15" t="s">
        <v>580</v>
      </c>
      <c r="C86" s="16" t="s">
        <v>581</v>
      </c>
      <c r="D86" s="17">
        <v>40998</v>
      </c>
      <c r="E86" s="235" t="s">
        <v>856</v>
      </c>
      <c r="F86" s="143"/>
      <c r="G86" s="14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1:37" s="3" customFormat="1" ht="15" customHeight="1" x14ac:dyDescent="0.2">
      <c r="A87" s="287" t="str">
        <f>CONCATENATE(B87&amp;C87)</f>
        <v>CHALANACHANOUR</v>
      </c>
      <c r="B87" s="15" t="s">
        <v>324</v>
      </c>
      <c r="C87" s="16" t="s">
        <v>325</v>
      </c>
      <c r="D87" s="17">
        <v>39731</v>
      </c>
      <c r="E87" s="142" t="s">
        <v>358</v>
      </c>
      <c r="F87" s="142" t="s">
        <v>359</v>
      </c>
      <c r="G87" s="142"/>
    </row>
    <row r="88" spans="1:37" s="3" customFormat="1" ht="15" customHeight="1" x14ac:dyDescent="0.2">
      <c r="A88" s="287" t="str">
        <f>CONCATENATE(B88&amp;C88)</f>
        <v>CHARPENTIERNOLHAN</v>
      </c>
      <c r="B88" s="15" t="s">
        <v>397</v>
      </c>
      <c r="C88" s="16" t="s">
        <v>398</v>
      </c>
      <c r="D88" s="17">
        <v>37750</v>
      </c>
      <c r="E88" s="142" t="s">
        <v>399</v>
      </c>
      <c r="F88" s="142"/>
      <c r="G88" s="142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s="3" customFormat="1" ht="15" customHeight="1" x14ac:dyDescent="0.2">
      <c r="A89" s="287" t="str">
        <f>CONCATENATE(B89&amp;C89)</f>
        <v>CHAUSSEVALENTIN</v>
      </c>
      <c r="B89" s="15" t="s">
        <v>169</v>
      </c>
      <c r="C89" s="16" t="s">
        <v>170</v>
      </c>
      <c r="D89" s="17">
        <v>38726</v>
      </c>
      <c r="E89" s="142" t="s">
        <v>171</v>
      </c>
      <c r="F89" s="142"/>
      <c r="G89" s="142"/>
    </row>
    <row r="90" spans="1:37" s="3" customFormat="1" ht="15" customHeight="1" x14ac:dyDescent="0.2">
      <c r="A90" s="287" t="str">
        <f>CONCATENATE(B90&amp;C90)</f>
        <v>CHAUVELLYLANCE</v>
      </c>
      <c r="B90" s="15" t="s">
        <v>371</v>
      </c>
      <c r="C90" s="16" t="s">
        <v>372</v>
      </c>
      <c r="D90" s="17">
        <v>39569</v>
      </c>
      <c r="E90" s="142" t="s">
        <v>373</v>
      </c>
      <c r="F90" s="142" t="s">
        <v>374</v>
      </c>
      <c r="G90" s="142" t="s">
        <v>375</v>
      </c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s="3" customFormat="1" ht="15" customHeight="1" x14ac:dyDescent="0.2">
      <c r="A91" s="287" t="str">
        <f>CONCATENATE(B91&amp;C91)</f>
        <v>CHEHITLILYA</v>
      </c>
      <c r="B91" s="15" t="s">
        <v>794</v>
      </c>
      <c r="C91" s="16" t="s">
        <v>795</v>
      </c>
      <c r="D91" s="17">
        <v>43914</v>
      </c>
      <c r="E91" s="234" t="s">
        <v>888</v>
      </c>
      <c r="F91" s="142"/>
      <c r="G91" s="142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3" customFormat="1" ht="15" customHeight="1" x14ac:dyDescent="0.2">
      <c r="A92" s="287" t="str">
        <f>CONCATENATE(B92&amp;C92)</f>
        <v>CHERIETBILLAL</v>
      </c>
      <c r="B92" s="15" t="s">
        <v>499</v>
      </c>
      <c r="C92" s="16" t="s">
        <v>500</v>
      </c>
      <c r="D92" s="17">
        <v>33357</v>
      </c>
      <c r="E92" s="234" t="s">
        <v>893</v>
      </c>
      <c r="F92" s="142"/>
      <c r="G92" s="14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s="3" customFormat="1" ht="15" customHeight="1" x14ac:dyDescent="0.2">
      <c r="A93" s="287" t="str">
        <f>CONCATENATE(B93&amp;C93)</f>
        <v>CHEVEJEAN-PHILIPPE</v>
      </c>
      <c r="B93" s="15" t="s">
        <v>586</v>
      </c>
      <c r="C93" s="16" t="s">
        <v>587</v>
      </c>
      <c r="D93" s="17">
        <v>26750</v>
      </c>
      <c r="E93" s="234" t="s">
        <v>858</v>
      </c>
      <c r="F93" s="142"/>
      <c r="G93" s="142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s="3" customFormat="1" ht="15" customHeight="1" x14ac:dyDescent="0.2">
      <c r="A94" s="287" t="str">
        <f>CONCATENATE(B94&amp;C94)</f>
        <v>CHOULIA-MERABETMOHAMED</v>
      </c>
      <c r="B94" s="15" t="s">
        <v>760</v>
      </c>
      <c r="C94" s="16" t="s">
        <v>58</v>
      </c>
      <c r="D94" s="17">
        <v>35662</v>
      </c>
      <c r="E94" s="142" t="s">
        <v>84</v>
      </c>
      <c r="F94" s="142"/>
      <c r="G94" s="14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1:37" s="3" customFormat="1" ht="15" customHeight="1" x14ac:dyDescent="0.2">
      <c r="A95" s="287" t="str">
        <f>CONCATENATE(B95&amp;C95)</f>
        <v>CLAUZELADRIEN</v>
      </c>
      <c r="B95" s="15" t="s">
        <v>453</v>
      </c>
      <c r="C95" s="16" t="s">
        <v>454</v>
      </c>
      <c r="D95" s="17">
        <v>35710</v>
      </c>
      <c r="E95" s="234" t="s">
        <v>829</v>
      </c>
      <c r="F95" s="142"/>
      <c r="G95" s="142"/>
    </row>
    <row r="96" spans="1:37" s="3" customFormat="1" ht="15" customHeight="1" x14ac:dyDescent="0.2">
      <c r="A96" s="287" t="str">
        <f>CONCATENATE(B96&amp;C96)</f>
        <v>COTINLISA</v>
      </c>
      <c r="B96" s="15" t="s">
        <v>273</v>
      </c>
      <c r="C96" s="16" t="s">
        <v>274</v>
      </c>
      <c r="D96" s="17">
        <v>34596</v>
      </c>
      <c r="E96" s="142" t="s">
        <v>275</v>
      </c>
      <c r="F96" s="142"/>
      <c r="G96" s="142"/>
    </row>
    <row r="97" spans="1:37" ht="15" customHeight="1" x14ac:dyDescent="0.2">
      <c r="A97" s="287" t="str">
        <f>CONCATENATE(B97&amp;C97)</f>
        <v>COUSINARTHUR</v>
      </c>
      <c r="B97" s="15" t="s">
        <v>435</v>
      </c>
      <c r="C97" s="16" t="s">
        <v>436</v>
      </c>
      <c r="D97" s="17">
        <v>32828</v>
      </c>
      <c r="E97" s="286" t="s">
        <v>826</v>
      </c>
      <c r="F97" s="142"/>
      <c r="G97" s="14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15" customHeight="1" x14ac:dyDescent="0.2">
      <c r="A98" s="287" t="str">
        <f>CONCATENATE(B98&amp;C98)</f>
        <v>CUMURCIUCRODICA</v>
      </c>
      <c r="B98" s="15" t="s">
        <v>691</v>
      </c>
      <c r="C98" s="16" t="s">
        <v>692</v>
      </c>
      <c r="D98" s="17">
        <v>27601</v>
      </c>
      <c r="E98" s="234" t="s">
        <v>810</v>
      </c>
      <c r="F98" s="142"/>
      <c r="G98" s="142"/>
    </row>
    <row r="99" spans="1:37" ht="15" customHeight="1" x14ac:dyDescent="0.2">
      <c r="A99" s="287" t="str">
        <f>CONCATENATE(B99&amp;C99)</f>
        <v>DA FONSESCAJULIE</v>
      </c>
      <c r="B99" s="15" t="s">
        <v>501</v>
      </c>
      <c r="C99" s="16" t="s">
        <v>502</v>
      </c>
      <c r="D99" s="17">
        <v>31482</v>
      </c>
      <c r="E99" s="234" t="s">
        <v>803</v>
      </c>
      <c r="F99" s="142"/>
      <c r="G99" s="142"/>
    </row>
    <row r="100" spans="1:37" ht="15" customHeight="1" x14ac:dyDescent="0.2">
      <c r="A100" s="287" t="str">
        <f>CONCATENATE(B100&amp;C100)</f>
        <v>DA MOTAHUGO</v>
      </c>
      <c r="B100" s="15" t="s">
        <v>446</v>
      </c>
      <c r="C100" s="16" t="s">
        <v>119</v>
      </c>
      <c r="D100" s="17">
        <v>40747</v>
      </c>
      <c r="E100" s="142" t="s">
        <v>654</v>
      </c>
      <c r="F100" s="142" t="s">
        <v>655</v>
      </c>
      <c r="G100" s="14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15" customHeight="1" x14ac:dyDescent="0.2">
      <c r="A101" s="287" t="str">
        <f>CONCATENATE(B101&amp;C101)</f>
        <v>DA SILVALOANE</v>
      </c>
      <c r="B101" s="15" t="s">
        <v>591</v>
      </c>
      <c r="C101" s="16" t="s">
        <v>592</v>
      </c>
      <c r="D101" s="17">
        <v>40224</v>
      </c>
      <c r="E101" s="142" t="s">
        <v>628</v>
      </c>
      <c r="F101" s="142" t="s">
        <v>629</v>
      </c>
      <c r="G101" s="142"/>
    </row>
    <row r="102" spans="1:37" s="3" customFormat="1" ht="15" customHeight="1" x14ac:dyDescent="0.2">
      <c r="A102" s="287" t="str">
        <f>CONCATENATE(B102&amp;C102)</f>
        <v>DA SILVA GOMESPATRICK</v>
      </c>
      <c r="B102" s="15" t="s">
        <v>596</v>
      </c>
      <c r="C102" s="16" t="s">
        <v>478</v>
      </c>
      <c r="D102" s="17">
        <v>33260</v>
      </c>
      <c r="E102" s="234" t="s">
        <v>841</v>
      </c>
      <c r="F102" s="142"/>
      <c r="G102" s="142"/>
    </row>
    <row r="103" spans="1:37" s="3" customFormat="1" ht="15" customHeight="1" x14ac:dyDescent="0.2">
      <c r="A103" s="287" t="str">
        <f>CONCATENATE(B103&amp;C103)</f>
        <v>DAHEURANAE</v>
      </c>
      <c r="B103" s="15" t="s">
        <v>619</v>
      </c>
      <c r="C103" s="16" t="s">
        <v>620</v>
      </c>
      <c r="D103" s="17">
        <v>41319</v>
      </c>
      <c r="E103" s="234" t="s">
        <v>866</v>
      </c>
      <c r="F103" s="142"/>
      <c r="G103" s="142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ht="15" customHeight="1" x14ac:dyDescent="0.2">
      <c r="A104" s="287" t="str">
        <f>CONCATENATE(B104&amp;C104)</f>
        <v>D'ANTHONYTHIAGO</v>
      </c>
      <c r="B104" s="15" t="s">
        <v>503</v>
      </c>
      <c r="C104" s="16" t="s">
        <v>504</v>
      </c>
      <c r="D104" s="17">
        <v>42894</v>
      </c>
      <c r="E104" s="234" t="s">
        <v>803</v>
      </c>
      <c r="F104" s="142"/>
      <c r="G104" s="142"/>
    </row>
    <row r="105" spans="1:37" ht="15" customHeight="1" x14ac:dyDescent="0.2">
      <c r="A105" s="287" t="str">
        <f>CONCATENATE(B105&amp;C105)</f>
        <v>DARCHYTIMY</v>
      </c>
      <c r="B105" s="15" t="s">
        <v>172</v>
      </c>
      <c r="C105" s="16" t="s">
        <v>173</v>
      </c>
      <c r="D105" s="17">
        <v>38521</v>
      </c>
      <c r="E105" s="142" t="s">
        <v>174</v>
      </c>
      <c r="F105" s="142"/>
      <c r="G105" s="14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15" customHeight="1" x14ac:dyDescent="0.2">
      <c r="A106" s="287" t="str">
        <f>CONCATENATE(B106&amp;C106)</f>
        <v>DAROUECHEZAINABOU</v>
      </c>
      <c r="B106" s="15" t="s">
        <v>606</v>
      </c>
      <c r="C106" s="16" t="s">
        <v>607</v>
      </c>
      <c r="D106" s="17">
        <v>38778</v>
      </c>
      <c r="E106" s="234" t="s">
        <v>861</v>
      </c>
      <c r="F106" s="142"/>
      <c r="G106" s="142"/>
    </row>
    <row r="107" spans="1:37" ht="15" customHeight="1" x14ac:dyDescent="0.2">
      <c r="A107" s="287" t="str">
        <f>CONCATENATE(B107&amp;C107)</f>
        <v>DE ABREUTHEO</v>
      </c>
      <c r="B107" s="15" t="s">
        <v>719</v>
      </c>
      <c r="C107" s="16" t="s">
        <v>542</v>
      </c>
      <c r="D107" s="17">
        <v>41872</v>
      </c>
      <c r="E107" s="234" t="s">
        <v>823</v>
      </c>
      <c r="F107" s="142"/>
      <c r="G107" s="142"/>
    </row>
    <row r="108" spans="1:37" ht="15" customHeight="1" x14ac:dyDescent="0.2">
      <c r="A108" s="287" t="str">
        <f>CONCATENATE(B108&amp;C108)</f>
        <v>DE BRITOJORDANE</v>
      </c>
      <c r="B108" s="15" t="s">
        <v>462</v>
      </c>
      <c r="C108" s="16" t="s">
        <v>463</v>
      </c>
      <c r="D108" s="17">
        <v>38533</v>
      </c>
      <c r="E108" s="142"/>
      <c r="F108" s="142"/>
      <c r="G108" s="14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s="3" customFormat="1" ht="15" customHeight="1" x14ac:dyDescent="0.2">
      <c r="A109" s="287" t="str">
        <f>CONCATENATE(B109&amp;C109)</f>
        <v>DE MATOSGABRIEL</v>
      </c>
      <c r="B109" s="15" t="s">
        <v>437</v>
      </c>
      <c r="C109" s="16" t="s">
        <v>438</v>
      </c>
      <c r="D109" s="17">
        <v>41568</v>
      </c>
      <c r="E109" s="234" t="s">
        <v>800</v>
      </c>
      <c r="F109" s="142"/>
      <c r="G109" s="142"/>
    </row>
    <row r="110" spans="1:37" s="3" customFormat="1" ht="15" customHeight="1" x14ac:dyDescent="0.2">
      <c r="A110" s="287" t="str">
        <f>CONCATENATE(B110&amp;C110)</f>
        <v>DE MATOSNATHAN</v>
      </c>
      <c r="B110" s="15" t="s">
        <v>437</v>
      </c>
      <c r="C110" s="16" t="s">
        <v>163</v>
      </c>
      <c r="D110" s="17">
        <v>40430</v>
      </c>
      <c r="E110" s="234" t="s">
        <v>800</v>
      </c>
      <c r="F110" s="142"/>
      <c r="G110" s="142"/>
    </row>
    <row r="111" spans="1:37" s="3" customFormat="1" ht="15" customHeight="1" x14ac:dyDescent="0.2">
      <c r="A111" s="287" t="str">
        <f>CONCATENATE(B111&amp;C111)</f>
        <v>DE OLIVEIRA GOMESELIAM</v>
      </c>
      <c r="B111" s="15" t="s">
        <v>656</v>
      </c>
      <c r="C111" s="16" t="s">
        <v>560</v>
      </c>
      <c r="D111" s="17">
        <v>41664</v>
      </c>
      <c r="E111" s="142" t="s">
        <v>705</v>
      </c>
      <c r="F111" s="142"/>
      <c r="G111" s="142"/>
    </row>
    <row r="112" spans="1:37" s="3" customFormat="1" ht="15" customHeight="1" x14ac:dyDescent="0.2">
      <c r="A112" s="287" t="str">
        <f>CONCATENATE(B112&amp;C112)</f>
        <v>DE RUEDAANTOINE</v>
      </c>
      <c r="B112" s="15" t="s">
        <v>45</v>
      </c>
      <c r="C112" s="16" t="s">
        <v>726</v>
      </c>
      <c r="D112" s="17">
        <v>38003</v>
      </c>
      <c r="E112" s="234" t="s">
        <v>877</v>
      </c>
      <c r="F112" s="142"/>
      <c r="G112" s="14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s="3" customFormat="1" ht="15" customHeight="1" x14ac:dyDescent="0.2">
      <c r="A113" s="287" t="str">
        <f>CONCATENATE(B113&amp;C113)</f>
        <v>DE RUEDACEDRIC</v>
      </c>
      <c r="B113" s="15" t="s">
        <v>45</v>
      </c>
      <c r="C113" s="16" t="s">
        <v>55</v>
      </c>
      <c r="D113" s="17">
        <v>27240</v>
      </c>
      <c r="E113" s="142" t="s">
        <v>77</v>
      </c>
      <c r="F113" s="142"/>
      <c r="G113" s="14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1:37" ht="15" customHeight="1" x14ac:dyDescent="0.2">
      <c r="A114" s="287" t="str">
        <f>CONCATENATE(B114&amp;C114)</f>
        <v>DEBONNIEREBASTIEN</v>
      </c>
      <c r="B114" s="15" t="s">
        <v>788</v>
      </c>
      <c r="C114" s="16" t="s">
        <v>789</v>
      </c>
      <c r="D114" s="17">
        <v>43631</v>
      </c>
      <c r="E114" s="234" t="s">
        <v>886</v>
      </c>
      <c r="F114" s="142"/>
      <c r="G114" s="142"/>
    </row>
    <row r="115" spans="1:37" ht="15" customHeight="1" x14ac:dyDescent="0.2">
      <c r="A115" s="287" t="str">
        <f>CONCATENATE(B115&amp;C115)</f>
        <v>DEGUETTEJULIEN</v>
      </c>
      <c r="B115" s="15" t="s">
        <v>541</v>
      </c>
      <c r="C115" s="16" t="s">
        <v>477</v>
      </c>
      <c r="D115" s="17">
        <v>29272</v>
      </c>
      <c r="E115" s="142" t="s">
        <v>708</v>
      </c>
      <c r="F115" s="142"/>
      <c r="G115" s="14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15" customHeight="1" x14ac:dyDescent="0.2">
      <c r="A116" s="287" t="str">
        <f>CONCATENATE(B116&amp;C116)</f>
        <v>DELANNEEARTHUR-LUC</v>
      </c>
      <c r="B116" s="15" t="s">
        <v>49</v>
      </c>
      <c r="C116" s="16" t="s">
        <v>109</v>
      </c>
      <c r="D116" s="17">
        <v>41359</v>
      </c>
      <c r="E116" s="142" t="s">
        <v>140</v>
      </c>
      <c r="F116" s="142"/>
      <c r="G116" s="14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s="3" customFormat="1" ht="15" customHeight="1" x14ac:dyDescent="0.2">
      <c r="A117" s="287" t="str">
        <f>CONCATENATE(B117&amp;C117)</f>
        <v>DELANNEEERWANN-LOIC</v>
      </c>
      <c r="B117" s="15" t="s">
        <v>49</v>
      </c>
      <c r="C117" s="16" t="s">
        <v>108</v>
      </c>
      <c r="D117" s="17">
        <v>40050</v>
      </c>
      <c r="E117" s="142" t="s">
        <v>140</v>
      </c>
      <c r="F117" s="142"/>
      <c r="G117" s="142"/>
    </row>
    <row r="118" spans="1:37" s="3" customFormat="1" ht="15" customHeight="1" x14ac:dyDescent="0.2">
      <c r="A118" s="287" t="str">
        <f>CONCATENATE(B118&amp;C118)</f>
        <v>DELANNEEYANN</v>
      </c>
      <c r="B118" s="15" t="s">
        <v>49</v>
      </c>
      <c r="C118" s="16" t="s">
        <v>51</v>
      </c>
      <c r="D118" s="17">
        <v>26831</v>
      </c>
      <c r="E118" s="142" t="s">
        <v>81</v>
      </c>
      <c r="F118" s="142"/>
      <c r="G118" s="14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1:37" s="3" customFormat="1" ht="15" customHeight="1" x14ac:dyDescent="0.2">
      <c r="A119" s="287" t="str">
        <f>CONCATENATE(B119&amp;C119)</f>
        <v>DELANNEE - SAUZEDEADELINE</v>
      </c>
      <c r="B119" s="15" t="s">
        <v>48</v>
      </c>
      <c r="C119" s="16" t="s">
        <v>52</v>
      </c>
      <c r="D119" s="17">
        <v>29493</v>
      </c>
      <c r="E119" s="142" t="s">
        <v>80</v>
      </c>
      <c r="F119" s="142"/>
      <c r="G119" s="14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1:37" ht="15" customHeight="1" x14ac:dyDescent="0.2">
      <c r="A120" s="287" t="str">
        <f>CONCATENATE(B120&amp;C120)</f>
        <v>DELMESTRENELL</v>
      </c>
      <c r="B120" s="15" t="s">
        <v>335</v>
      </c>
      <c r="C120" s="16" t="s">
        <v>336</v>
      </c>
      <c r="D120" s="17">
        <v>39313</v>
      </c>
      <c r="E120" s="142" t="s">
        <v>343</v>
      </c>
      <c r="F120" s="142" t="s">
        <v>344</v>
      </c>
      <c r="G120" s="142" t="s">
        <v>345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s="3" customFormat="1" ht="15" customHeight="1" x14ac:dyDescent="0.2">
      <c r="A121" s="287" t="str">
        <f>CONCATENATE(B121&amp;C121)</f>
        <v>DEMIKOUIZA-CHABOTAARON</v>
      </c>
      <c r="B121" s="15" t="s">
        <v>721</v>
      </c>
      <c r="C121" s="16" t="s">
        <v>722</v>
      </c>
      <c r="D121" s="17">
        <v>43668</v>
      </c>
      <c r="E121" s="234" t="s">
        <v>875</v>
      </c>
      <c r="F121" s="142"/>
      <c r="G121" s="142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s="3" customFormat="1" ht="15" customHeight="1" x14ac:dyDescent="0.2">
      <c r="A122" s="287" t="str">
        <f>CONCATENATE(B122&amp;C122)</f>
        <v>DERANGERETISSEM</v>
      </c>
      <c r="B122" s="15" t="s">
        <v>200</v>
      </c>
      <c r="C122" s="16" t="s">
        <v>201</v>
      </c>
      <c r="D122" s="17">
        <v>39525</v>
      </c>
      <c r="E122" s="142" t="s">
        <v>363</v>
      </c>
      <c r="F122" s="142"/>
      <c r="G122" s="142"/>
    </row>
    <row r="123" spans="1:37" s="3" customFormat="1" ht="15" customHeight="1" x14ac:dyDescent="0.2">
      <c r="A123" s="287" t="str">
        <f>CONCATENATE(B123&amp;C123)</f>
        <v>DESCHAMPSJOHAN</v>
      </c>
      <c r="B123" s="15" t="s">
        <v>110</v>
      </c>
      <c r="C123" s="16" t="s">
        <v>111</v>
      </c>
      <c r="D123" s="17">
        <v>41067</v>
      </c>
      <c r="E123" s="142" t="s">
        <v>137</v>
      </c>
      <c r="F123" s="142"/>
      <c r="G123" s="142"/>
    </row>
    <row r="124" spans="1:37" ht="15" customHeight="1" x14ac:dyDescent="0.2">
      <c r="A124" s="287" t="str">
        <f>CONCATENATE(B124&amp;C124)</f>
        <v>DESCHAMPSLORIS</v>
      </c>
      <c r="B124" s="15" t="s">
        <v>110</v>
      </c>
      <c r="C124" s="16" t="s">
        <v>112</v>
      </c>
      <c r="D124" s="17">
        <v>42110</v>
      </c>
      <c r="E124" s="142" t="s">
        <v>137</v>
      </c>
      <c r="F124" s="142"/>
      <c r="G124" s="14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15" customHeight="1" x14ac:dyDescent="0.2">
      <c r="A125" s="287" t="str">
        <f>CONCATENATE(B125&amp;C125)</f>
        <v>DESCHARNESTHEODORE</v>
      </c>
      <c r="B125" s="15" t="s">
        <v>767</v>
      </c>
      <c r="C125" s="16" t="s">
        <v>768</v>
      </c>
      <c r="D125" s="17">
        <v>41220</v>
      </c>
      <c r="E125" s="234" t="s">
        <v>883</v>
      </c>
      <c r="F125" s="142"/>
      <c r="G125" s="142"/>
    </row>
    <row r="126" spans="1:37" ht="15" customHeight="1" x14ac:dyDescent="0.2">
      <c r="A126" s="287" t="str">
        <f>CONCATENATE(B126&amp;C126)</f>
        <v>DIABICEDRIC</v>
      </c>
      <c r="B126" s="15" t="s">
        <v>223</v>
      </c>
      <c r="C126" s="16" t="s">
        <v>55</v>
      </c>
      <c r="D126" s="17">
        <v>39389</v>
      </c>
      <c r="E126" s="142" t="s">
        <v>231</v>
      </c>
      <c r="F126" s="142"/>
      <c r="G126" s="14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15" customHeight="1" x14ac:dyDescent="0.2">
      <c r="A127" s="287" t="str">
        <f>CONCATENATE(B127&amp;C127)</f>
        <v>DIARRAHATOUMA</v>
      </c>
      <c r="B127" s="15" t="s">
        <v>276</v>
      </c>
      <c r="C127" s="16" t="s">
        <v>277</v>
      </c>
      <c r="D127" s="17">
        <v>39602</v>
      </c>
      <c r="E127" s="142" t="s">
        <v>278</v>
      </c>
      <c r="F127" s="142"/>
      <c r="G127" s="14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15" customHeight="1" x14ac:dyDescent="0.2">
      <c r="A128" s="287" t="str">
        <f>CONCATENATE(B128&amp;C128)</f>
        <v>DIELMANN-BIREMBAUTTIMEO</v>
      </c>
      <c r="B128" s="15" t="s">
        <v>179</v>
      </c>
      <c r="C128" s="16" t="s">
        <v>118</v>
      </c>
      <c r="D128" s="17">
        <v>40061</v>
      </c>
      <c r="E128" s="142" t="s">
        <v>145</v>
      </c>
      <c r="F128" s="142"/>
      <c r="G128" s="14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37" ht="15" customHeight="1" x14ac:dyDescent="0.2">
      <c r="A129" s="287" t="str">
        <f>CONCATENATE(B129&amp;C129)</f>
        <v>DO CARMOANAELLE</v>
      </c>
      <c r="B129" s="15" t="s">
        <v>493</v>
      </c>
      <c r="C129" s="16" t="s">
        <v>494</v>
      </c>
      <c r="D129" s="17">
        <v>38626</v>
      </c>
      <c r="E129" s="234" t="s">
        <v>844</v>
      </c>
      <c r="F129" s="142"/>
      <c r="G129" s="142"/>
    </row>
    <row r="130" spans="1:37" ht="15" customHeight="1" x14ac:dyDescent="0.2">
      <c r="A130" s="287" t="str">
        <f>CONCATENATE(B130&amp;C130)</f>
        <v>DOANEMILIE</v>
      </c>
      <c r="B130" s="15" t="s">
        <v>457</v>
      </c>
      <c r="C130" s="16" t="s">
        <v>458</v>
      </c>
      <c r="D130" s="17">
        <v>41228</v>
      </c>
      <c r="E130" s="234" t="s">
        <v>831</v>
      </c>
      <c r="F130" s="142"/>
      <c r="G130" s="14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15" customHeight="1" x14ac:dyDescent="0.2">
      <c r="A131" s="287" t="str">
        <f>CONCATENATE(B131&amp;C131)</f>
        <v>DOS SANTOS RODRIGUEZMICKAEL</v>
      </c>
      <c r="B131" s="15" t="s">
        <v>894</v>
      </c>
      <c r="C131" s="16" t="s">
        <v>895</v>
      </c>
      <c r="D131" s="17">
        <v>32485</v>
      </c>
      <c r="E131" s="234" t="s">
        <v>896</v>
      </c>
      <c r="F131" s="142"/>
      <c r="G131" s="142"/>
    </row>
    <row r="132" spans="1:37" ht="15" customHeight="1" x14ac:dyDescent="0.2">
      <c r="A132" s="287" t="str">
        <f>CONCATENATE(B132&amp;C132)</f>
        <v>DOUMBOUYAAISSATA</v>
      </c>
      <c r="B132" s="15" t="s">
        <v>727</v>
      </c>
      <c r="C132" s="16" t="s">
        <v>728</v>
      </c>
      <c r="D132" s="17">
        <v>41550</v>
      </c>
      <c r="E132" s="234" t="s">
        <v>812</v>
      </c>
      <c r="F132" s="142"/>
      <c r="G132" s="142"/>
    </row>
    <row r="133" spans="1:37" ht="15" customHeight="1" x14ac:dyDescent="0.2">
      <c r="A133" s="287" t="str">
        <f>CONCATENATE(B133&amp;C133)</f>
        <v>DOUMBOUYADIOUMA</v>
      </c>
      <c r="B133" s="15" t="s">
        <v>727</v>
      </c>
      <c r="C133" s="16" t="s">
        <v>729</v>
      </c>
      <c r="D133" s="17">
        <v>43283</v>
      </c>
      <c r="E133" s="234" t="s">
        <v>812</v>
      </c>
      <c r="F133" s="142"/>
      <c r="G133" s="142"/>
    </row>
    <row r="134" spans="1:37" ht="15" customHeight="1" x14ac:dyDescent="0.2">
      <c r="A134" s="287" t="str">
        <f>CONCATENATE(B134&amp;C134)</f>
        <v>DUBEDATALIX</v>
      </c>
      <c r="B134" s="15" t="s">
        <v>561</v>
      </c>
      <c r="C134" s="16" t="s">
        <v>562</v>
      </c>
      <c r="D134" s="17">
        <v>39250</v>
      </c>
      <c r="E134" s="142"/>
      <c r="F134" s="142"/>
      <c r="G134" s="142"/>
    </row>
    <row r="135" spans="1:37" ht="15" customHeight="1" x14ac:dyDescent="0.2">
      <c r="A135" s="287" t="str">
        <f>CONCATENATE(B135&amp;C135)</f>
        <v>DUBULOU</v>
      </c>
      <c r="B135" s="15" t="s">
        <v>413</v>
      </c>
      <c r="C135" s="16" t="s">
        <v>414</v>
      </c>
      <c r="D135" s="17">
        <v>38587</v>
      </c>
      <c r="E135" s="142" t="s">
        <v>415</v>
      </c>
      <c r="F135" s="142" t="s">
        <v>416</v>
      </c>
      <c r="G135" s="142" t="s">
        <v>417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s="3" customFormat="1" ht="15" customHeight="1" x14ac:dyDescent="0.2">
      <c r="A136" s="287" t="str">
        <f>CONCATENATE(B136&amp;C136)</f>
        <v>DUBUVALERIE</v>
      </c>
      <c r="B136" s="15" t="s">
        <v>413</v>
      </c>
      <c r="C136" s="16" t="s">
        <v>769</v>
      </c>
      <c r="D136" s="17">
        <v>25284</v>
      </c>
      <c r="E136" s="234" t="s">
        <v>415</v>
      </c>
      <c r="F136" s="142"/>
      <c r="G136" s="142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</row>
    <row r="137" spans="1:37" s="3" customFormat="1" ht="15" customHeight="1" x14ac:dyDescent="0.2">
      <c r="A137" s="287" t="str">
        <f>CONCATENATE(B137&amp;C137)</f>
        <v>DUPLOUYSSACHA</v>
      </c>
      <c r="B137" s="15" t="s">
        <v>154</v>
      </c>
      <c r="C137" s="16" t="s">
        <v>155</v>
      </c>
      <c r="D137" s="17">
        <v>38082</v>
      </c>
      <c r="E137" s="142" t="s">
        <v>156</v>
      </c>
      <c r="F137" s="142"/>
      <c r="G137" s="142"/>
    </row>
    <row r="138" spans="1:37" s="3" customFormat="1" ht="15" customHeight="1" x14ac:dyDescent="0.2">
      <c r="A138" s="287" t="str">
        <f>CONCATENATE(B138&amp;C138)</f>
        <v>DURAMPARTQUENTIN</v>
      </c>
      <c r="B138" s="15" t="s">
        <v>390</v>
      </c>
      <c r="C138" s="16" t="s">
        <v>391</v>
      </c>
      <c r="D138" s="17">
        <v>42478</v>
      </c>
      <c r="E138" s="142" t="s">
        <v>392</v>
      </c>
      <c r="F138" s="142" t="s">
        <v>393</v>
      </c>
      <c r="G138" s="142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</row>
    <row r="139" spans="1:37" s="3" customFormat="1" ht="15" customHeight="1" x14ac:dyDescent="0.2">
      <c r="A139" s="287" t="str">
        <f>CONCATENATE(B139&amp;C139)</f>
        <v>ELIASTHIBAULT</v>
      </c>
      <c r="B139" s="15" t="s">
        <v>577</v>
      </c>
      <c r="C139" s="16" t="s">
        <v>576</v>
      </c>
      <c r="D139" s="17">
        <v>39484</v>
      </c>
      <c r="E139" s="143" t="s">
        <v>682</v>
      </c>
      <c r="F139" s="143"/>
      <c r="G139" s="14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1:37" s="3" customFormat="1" ht="15" customHeight="1" x14ac:dyDescent="0.2">
      <c r="A140" s="287" t="str">
        <f>CONCATENATE(B140&amp;C140)</f>
        <v>EUILLETCHRISTOPHE</v>
      </c>
      <c r="B140" s="15" t="s">
        <v>60</v>
      </c>
      <c r="C140" s="16" t="s">
        <v>61</v>
      </c>
      <c r="D140" s="17">
        <v>28423</v>
      </c>
      <c r="E140" s="142" t="s">
        <v>86</v>
      </c>
      <c r="F140" s="142"/>
      <c r="G140" s="14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1:37" s="3" customFormat="1" ht="15" customHeight="1" x14ac:dyDescent="0.2">
      <c r="A141" s="287" t="str">
        <f>CONCATENATE(B141&amp;C141)</f>
        <v>FABREBENJAMIN</v>
      </c>
      <c r="B141" s="15" t="s">
        <v>334</v>
      </c>
      <c r="C141" s="16" t="s">
        <v>264</v>
      </c>
      <c r="D141" s="17">
        <v>36646</v>
      </c>
      <c r="E141" s="142" t="s">
        <v>347</v>
      </c>
      <c r="F141" s="142"/>
      <c r="G141" s="142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</row>
    <row r="142" spans="1:37" s="3" customFormat="1" ht="15" customHeight="1" x14ac:dyDescent="0.2">
      <c r="A142" s="287" t="str">
        <f>CONCATENATE(B142&amp;C142)</f>
        <v>FATTAPIERRE</v>
      </c>
      <c r="B142" s="15" t="s">
        <v>394</v>
      </c>
      <c r="C142" s="16" t="s">
        <v>395</v>
      </c>
      <c r="D142" s="17">
        <v>35691</v>
      </c>
      <c r="E142" s="142" t="s">
        <v>396</v>
      </c>
      <c r="F142" s="142"/>
      <c r="G142" s="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</row>
    <row r="143" spans="1:37" ht="15" customHeight="1" x14ac:dyDescent="0.2">
      <c r="A143" s="287" t="str">
        <f>CONCATENATE(B143&amp;C143)</f>
        <v>FAYEOUSSEYNOU</v>
      </c>
      <c r="B143" s="15" t="s">
        <v>287</v>
      </c>
      <c r="C143" s="16" t="s">
        <v>288</v>
      </c>
      <c r="D143" s="17">
        <v>39544</v>
      </c>
      <c r="E143" s="142" t="s">
        <v>289</v>
      </c>
      <c r="F143" s="142"/>
      <c r="G143" s="142"/>
    </row>
    <row r="144" spans="1:37" ht="15" customHeight="1" x14ac:dyDescent="0.2">
      <c r="A144" s="287" t="str">
        <f>CONCATENATE(B144&amp;C144)</f>
        <v>FERROUDJSAPHIR</v>
      </c>
      <c r="B144" s="15" t="s">
        <v>564</v>
      </c>
      <c r="C144" s="16" t="s">
        <v>565</v>
      </c>
      <c r="D144" s="17">
        <v>40699</v>
      </c>
      <c r="E144" s="142" t="s">
        <v>702</v>
      </c>
      <c r="F144" s="142"/>
      <c r="G144" s="142"/>
    </row>
    <row r="145" spans="1:37" ht="15" customHeight="1" x14ac:dyDescent="0.2">
      <c r="A145" s="287" t="str">
        <f>CONCATENATE(B145&amp;C145)</f>
        <v>FLAMANDCHIARA</v>
      </c>
      <c r="B145" s="15" t="s">
        <v>104</v>
      </c>
      <c r="C145" s="16" t="s">
        <v>106</v>
      </c>
      <c r="D145" s="17">
        <v>38884</v>
      </c>
      <c r="E145" s="285" t="s">
        <v>152</v>
      </c>
      <c r="F145" s="142"/>
      <c r="G145" s="14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s="3" customFormat="1" ht="15" customHeight="1" x14ac:dyDescent="0.2">
      <c r="A146" s="287" t="str">
        <f>CONCATENATE(B146&amp;C146)</f>
        <v>FLAMANDLOLA</v>
      </c>
      <c r="B146" s="15" t="s">
        <v>104</v>
      </c>
      <c r="C146" s="16" t="s">
        <v>105</v>
      </c>
      <c r="D146" s="17">
        <v>37825</v>
      </c>
      <c r="E146" s="285" t="s">
        <v>151</v>
      </c>
      <c r="F146" s="142"/>
      <c r="G146" s="142"/>
    </row>
    <row r="147" spans="1:37" s="3" customFormat="1" ht="15" customHeight="1" x14ac:dyDescent="0.2">
      <c r="A147" s="287" t="str">
        <f>CONCATENATE(B147&amp;C147)</f>
        <v>FLAMANDNINA</v>
      </c>
      <c r="B147" s="15" t="s">
        <v>104</v>
      </c>
      <c r="C147" s="16" t="s">
        <v>107</v>
      </c>
      <c r="D147" s="17">
        <v>39617</v>
      </c>
      <c r="E147" s="142" t="s">
        <v>152</v>
      </c>
      <c r="F147" s="142"/>
      <c r="G147" s="142"/>
    </row>
    <row r="148" spans="1:37" s="3" customFormat="1" ht="15" customHeight="1" x14ac:dyDescent="0.2">
      <c r="A148" s="287" t="str">
        <f>CONCATENATE(B148&amp;C148)</f>
        <v>FLAMAND - LOUVETPEGGY</v>
      </c>
      <c r="B148" s="15" t="s">
        <v>29</v>
      </c>
      <c r="C148" s="16" t="s">
        <v>10</v>
      </c>
      <c r="D148" s="17">
        <v>28845</v>
      </c>
      <c r="E148" s="142" t="s">
        <v>42</v>
      </c>
      <c r="F148" s="142"/>
      <c r="G148" s="14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1:37" s="3" customFormat="1" ht="15" customHeight="1" x14ac:dyDescent="0.2">
      <c r="A149" s="287" t="str">
        <f>CONCATENATE(B149&amp;C149)</f>
        <v>FOSSEVALENTIN</v>
      </c>
      <c r="B149" s="15" t="s">
        <v>475</v>
      </c>
      <c r="C149" s="16" t="s">
        <v>170</v>
      </c>
      <c r="D149" s="17">
        <v>35002</v>
      </c>
      <c r="E149" s="142" t="s">
        <v>838</v>
      </c>
      <c r="F149" s="142"/>
      <c r="G149" s="142"/>
    </row>
    <row r="150" spans="1:37" s="3" customFormat="1" ht="15" customHeight="1" x14ac:dyDescent="0.2">
      <c r="A150" s="287" t="str">
        <f>CONCATENATE(B150&amp;C150)</f>
        <v>FOUCATAMBRE</v>
      </c>
      <c r="B150" s="15" t="s">
        <v>175</v>
      </c>
      <c r="C150" s="16" t="s">
        <v>176</v>
      </c>
      <c r="D150" s="17">
        <v>39717</v>
      </c>
      <c r="E150" s="142" t="s">
        <v>178</v>
      </c>
      <c r="F150" s="142"/>
      <c r="G150" s="142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</row>
    <row r="151" spans="1:37" s="3" customFormat="1" ht="15" customHeight="1" x14ac:dyDescent="0.2">
      <c r="A151" s="287" t="str">
        <f>CONCATENATE(B151&amp;C151)</f>
        <v>FOUCATEVE</v>
      </c>
      <c r="B151" s="15" t="s">
        <v>175</v>
      </c>
      <c r="C151" s="16" t="s">
        <v>177</v>
      </c>
      <c r="D151" s="17">
        <v>40953</v>
      </c>
      <c r="E151" s="142" t="s">
        <v>178</v>
      </c>
      <c r="F151" s="142"/>
      <c r="G151" s="142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</row>
    <row r="152" spans="1:37" s="3" customFormat="1" ht="15" customHeight="1" x14ac:dyDescent="0.2">
      <c r="A152" s="287" t="str">
        <f>CONCATENATE(B152&amp;C152)</f>
        <v>FOURNIERMAXIME</v>
      </c>
      <c r="B152" s="15" t="s">
        <v>379</v>
      </c>
      <c r="C152" s="16" t="s">
        <v>745</v>
      </c>
      <c r="D152" s="17">
        <v>30584</v>
      </c>
      <c r="E152" s="234" t="s">
        <v>422</v>
      </c>
      <c r="F152" s="142"/>
      <c r="G152" s="14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</row>
    <row r="153" spans="1:37" s="3" customFormat="1" ht="15" customHeight="1" x14ac:dyDescent="0.2">
      <c r="A153" s="287" t="str">
        <f>CONCATENATE(B153&amp;C153)</f>
        <v>FOURNIERVICTOR</v>
      </c>
      <c r="B153" s="15" t="s">
        <v>379</v>
      </c>
      <c r="C153" s="16" t="s">
        <v>380</v>
      </c>
      <c r="D153" s="17">
        <v>41472</v>
      </c>
      <c r="E153" s="142" t="s">
        <v>421</v>
      </c>
      <c r="F153" s="142" t="s">
        <v>422</v>
      </c>
      <c r="G153" s="142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3" customFormat="1" ht="15" customHeight="1" x14ac:dyDescent="0.2">
      <c r="A154" s="287" t="str">
        <f>CONCATENATE(B154&amp;C154)</f>
        <v>GAGOJOHANE</v>
      </c>
      <c r="B154" s="15" t="s">
        <v>451</v>
      </c>
      <c r="C154" s="16" t="s">
        <v>452</v>
      </c>
      <c r="D154" s="17">
        <v>39288</v>
      </c>
      <c r="E154" s="234" t="s">
        <v>828</v>
      </c>
      <c r="F154" s="142"/>
      <c r="G154" s="142"/>
    </row>
    <row r="155" spans="1:37" s="3" customFormat="1" ht="15" customHeight="1" x14ac:dyDescent="0.2">
      <c r="A155" s="287" t="str">
        <f>CONCATENATE(B155&amp;C155)</f>
        <v>GAMEIROJOCELYNE</v>
      </c>
      <c r="B155" s="15" t="s">
        <v>47</v>
      </c>
      <c r="C155" s="16" t="s">
        <v>53</v>
      </c>
      <c r="D155" s="17">
        <v>27611</v>
      </c>
      <c r="E155" s="142" t="s">
        <v>79</v>
      </c>
      <c r="F155" s="142"/>
      <c r="G155" s="14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1:37" s="3" customFormat="1" ht="15" customHeight="1" x14ac:dyDescent="0.2">
      <c r="A156" s="287" t="str">
        <f>CONCATENATE(B156&amp;C156)</f>
        <v>GAUTHIERJOSHUA</v>
      </c>
      <c r="B156" s="15" t="s">
        <v>260</v>
      </c>
      <c r="C156" s="16" t="s">
        <v>261</v>
      </c>
      <c r="D156" s="17">
        <v>39000</v>
      </c>
      <c r="E156" s="142" t="s">
        <v>262</v>
      </c>
      <c r="F156" s="142"/>
      <c r="G156" s="142"/>
    </row>
    <row r="157" spans="1:37" s="3" customFormat="1" ht="15" customHeight="1" x14ac:dyDescent="0.2">
      <c r="A157" s="287" t="str">
        <f>CONCATENATE(B157&amp;C157)</f>
        <v>GAUTHIER - LEFEVRECATHERINE</v>
      </c>
      <c r="B157" s="15" t="s">
        <v>46</v>
      </c>
      <c r="C157" s="16" t="s">
        <v>54</v>
      </c>
      <c r="D157" s="17">
        <v>21612</v>
      </c>
      <c r="E157" s="142" t="s">
        <v>78</v>
      </c>
      <c r="F157" s="142"/>
      <c r="G157" s="14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1:37" s="3" customFormat="1" ht="15" customHeight="1" x14ac:dyDescent="0.2">
      <c r="A158" s="287" t="str">
        <f>CONCATENATE(B158&amp;C158)</f>
        <v>GIBERTVINCENT</v>
      </c>
      <c r="B158" s="15" t="s">
        <v>376</v>
      </c>
      <c r="C158" s="16" t="s">
        <v>377</v>
      </c>
      <c r="D158" s="17">
        <v>35790</v>
      </c>
      <c r="E158" s="142" t="s">
        <v>378</v>
      </c>
      <c r="F158" s="142"/>
      <c r="G158" s="142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</row>
    <row r="159" spans="1:37" s="3" customFormat="1" ht="15" customHeight="1" x14ac:dyDescent="0.2">
      <c r="A159" s="287" t="str">
        <f>CONCATENATE(B159&amp;C159)</f>
        <v>GIROUXCASSANDRE</v>
      </c>
      <c r="B159" s="15" t="s">
        <v>248</v>
      </c>
      <c r="C159" s="16" t="s">
        <v>249</v>
      </c>
      <c r="D159" s="17">
        <v>36241</v>
      </c>
      <c r="E159" s="142" t="s">
        <v>253</v>
      </c>
      <c r="F159" s="142"/>
      <c r="G159" s="142"/>
    </row>
    <row r="160" spans="1:37" s="3" customFormat="1" ht="15" customHeight="1" x14ac:dyDescent="0.2">
      <c r="A160" s="287" t="str">
        <f>CONCATENATE(B160&amp;C160)</f>
        <v>GLONDUSONHOVAN</v>
      </c>
      <c r="B160" s="15" t="s">
        <v>217</v>
      </c>
      <c r="C160" s="16" t="s">
        <v>218</v>
      </c>
      <c r="D160" s="17">
        <v>39847</v>
      </c>
      <c r="E160" s="142" t="s">
        <v>229</v>
      </c>
      <c r="F160" s="142"/>
      <c r="G160" s="142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</row>
    <row r="161" spans="1:37" s="3" customFormat="1" ht="15" customHeight="1" x14ac:dyDescent="0.2">
      <c r="A161" s="287" t="str">
        <f>CONCATENATE(B161&amp;C161)</f>
        <v>GOMYCEDRIC</v>
      </c>
      <c r="B161" s="15" t="s">
        <v>488</v>
      </c>
      <c r="C161" s="16" t="s">
        <v>55</v>
      </c>
      <c r="D161" s="17">
        <v>32769</v>
      </c>
      <c r="E161" s="142" t="s">
        <v>679</v>
      </c>
      <c r="F161" s="142"/>
      <c r="G161" s="142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3" customFormat="1" ht="15" customHeight="1" x14ac:dyDescent="0.2">
      <c r="A162" s="287" t="str">
        <f>CONCATENATE(B162&amp;C162)</f>
        <v>GOUPILANAIS</v>
      </c>
      <c r="B162" s="15" t="s">
        <v>796</v>
      </c>
      <c r="C162" s="16" t="s">
        <v>797</v>
      </c>
      <c r="D162" s="17">
        <v>36290</v>
      </c>
      <c r="E162" s="234" t="s">
        <v>818</v>
      </c>
      <c r="F162" s="142"/>
      <c r="G162" s="14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3" customFormat="1" ht="15" customHeight="1" x14ac:dyDescent="0.2">
      <c r="A163" s="287" t="str">
        <f>CONCATENATE(B163&amp;C163)</f>
        <v>GOURDITHOMAS</v>
      </c>
      <c r="B163" s="15" t="s">
        <v>131</v>
      </c>
      <c r="C163" s="16" t="s">
        <v>64</v>
      </c>
      <c r="D163" s="17">
        <v>38372</v>
      </c>
      <c r="E163" s="142" t="s">
        <v>148</v>
      </c>
      <c r="F163" s="142"/>
      <c r="G163" s="142"/>
    </row>
    <row r="164" spans="1:37" s="3" customFormat="1" ht="15" customHeight="1" x14ac:dyDescent="0.2">
      <c r="A164" s="287" t="str">
        <f>CONCATENATE(B164&amp;C164)</f>
        <v>GOZUKARAFATMA</v>
      </c>
      <c r="B164" s="15" t="s">
        <v>518</v>
      </c>
      <c r="C164" s="16" t="s">
        <v>519</v>
      </c>
      <c r="D164" s="17">
        <v>28189</v>
      </c>
      <c r="E164" s="234" t="s">
        <v>804</v>
      </c>
      <c r="F164" s="142"/>
      <c r="G164" s="142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3" customFormat="1" ht="15" customHeight="1" x14ac:dyDescent="0.2">
      <c r="A165" s="287" t="str">
        <f>CONCATENATE(B165&amp;C165)</f>
        <v>GRUSONBENJAMIN</v>
      </c>
      <c r="B165" s="15" t="s">
        <v>718</v>
      </c>
      <c r="C165" s="16" t="s">
        <v>264</v>
      </c>
      <c r="D165" s="17">
        <v>29692</v>
      </c>
      <c r="E165" s="234" t="s">
        <v>864</v>
      </c>
      <c r="F165" s="142"/>
      <c r="G165" s="142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  <row r="166" spans="1:37" s="3" customFormat="1" ht="15" customHeight="1" x14ac:dyDescent="0.2">
      <c r="A166" s="287" t="str">
        <f>CONCATENATE(B166&amp;C166)</f>
        <v>GUERINEAU-DAVIDKAELLE</v>
      </c>
      <c r="B166" s="15" t="s">
        <v>257</v>
      </c>
      <c r="C166" s="16" t="s">
        <v>258</v>
      </c>
      <c r="D166" s="17">
        <v>40071</v>
      </c>
      <c r="E166" s="142" t="s">
        <v>259</v>
      </c>
      <c r="F166" s="142"/>
      <c r="G166" s="142"/>
    </row>
    <row r="167" spans="1:37" s="3" customFormat="1" ht="15" customHeight="1" x14ac:dyDescent="0.2">
      <c r="A167" s="287" t="str">
        <f>CONCATENATE(B167&amp;C167)</f>
        <v>GUEYEAWA</v>
      </c>
      <c r="B167" s="15" t="s">
        <v>609</v>
      </c>
      <c r="C167" s="16" t="s">
        <v>610</v>
      </c>
      <c r="D167" s="17">
        <v>39681</v>
      </c>
      <c r="E167" s="142" t="s">
        <v>666</v>
      </c>
      <c r="F167" s="142" t="s">
        <v>667</v>
      </c>
      <c r="G167" s="142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</row>
    <row r="168" spans="1:37" s="3" customFormat="1" ht="15" customHeight="1" x14ac:dyDescent="0.2">
      <c r="A168" s="287" t="str">
        <f>CONCATENATE(B168&amp;C168)</f>
        <v>GUIBERTKILLIAN</v>
      </c>
      <c r="B168" s="15" t="s">
        <v>466</v>
      </c>
      <c r="C168" s="16" t="s">
        <v>467</v>
      </c>
      <c r="D168" s="17">
        <v>35649</v>
      </c>
      <c r="E168" s="234" t="s">
        <v>832</v>
      </c>
      <c r="F168" s="142"/>
      <c r="G168" s="142"/>
    </row>
    <row r="169" spans="1:37" s="3" customFormat="1" ht="15" customHeight="1" x14ac:dyDescent="0.2">
      <c r="A169" s="287" t="str">
        <f>CONCATENATE(B169&amp;C169)</f>
        <v>GUIDOUCHEORANNA</v>
      </c>
      <c r="B169" s="15" t="s">
        <v>693</v>
      </c>
      <c r="C169" s="16" t="s">
        <v>694</v>
      </c>
      <c r="D169" s="17">
        <v>42685</v>
      </c>
      <c r="E169" s="234" t="s">
        <v>889</v>
      </c>
      <c r="F169" s="142"/>
      <c r="G169" s="142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</row>
    <row r="170" spans="1:37" s="3" customFormat="1" ht="15" customHeight="1" x14ac:dyDescent="0.2">
      <c r="A170" s="287" t="str">
        <f>CONCATENATE(B170&amp;C170)</f>
        <v>GUILBERTNOE</v>
      </c>
      <c r="B170" s="15" t="s">
        <v>543</v>
      </c>
      <c r="C170" s="16" t="s">
        <v>544</v>
      </c>
      <c r="D170" s="17">
        <v>41969</v>
      </c>
      <c r="E170" s="142" t="s">
        <v>710</v>
      </c>
      <c r="F170" s="142"/>
      <c r="G170" s="142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</row>
    <row r="171" spans="1:37" s="3" customFormat="1" ht="15" customHeight="1" x14ac:dyDescent="0.2">
      <c r="A171" s="287" t="str">
        <f>CONCATENATE(B171&amp;C171)</f>
        <v>GUILMEAUAXEL</v>
      </c>
      <c r="B171" s="15" t="s">
        <v>180</v>
      </c>
      <c r="C171" s="16" t="s">
        <v>181</v>
      </c>
      <c r="D171" s="17">
        <v>40235</v>
      </c>
      <c r="E171" s="142" t="s">
        <v>186</v>
      </c>
      <c r="F171" s="142"/>
      <c r="G171" s="142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</row>
    <row r="172" spans="1:37" s="3" customFormat="1" ht="15" customHeight="1" x14ac:dyDescent="0.2">
      <c r="A172" s="287" t="str">
        <f>CONCATENATE(B172&amp;C172)</f>
        <v>GUILMEAUTRISTAN</v>
      </c>
      <c r="B172" s="15" t="s">
        <v>180</v>
      </c>
      <c r="C172" s="16" t="s">
        <v>75</v>
      </c>
      <c r="D172" s="17">
        <v>38364</v>
      </c>
      <c r="E172" s="142" t="s">
        <v>186</v>
      </c>
      <c r="F172" s="142"/>
      <c r="G172" s="14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</row>
    <row r="173" spans="1:37" s="3" customFormat="1" ht="15" customHeight="1" x14ac:dyDescent="0.2">
      <c r="A173" s="287" t="str">
        <f>CONCATENATE(B173&amp;C173)</f>
        <v>GUIMBERTESTELLE</v>
      </c>
      <c r="B173" s="15" t="s">
        <v>251</v>
      </c>
      <c r="C173" s="16" t="s">
        <v>252</v>
      </c>
      <c r="D173" s="17">
        <v>33408</v>
      </c>
      <c r="E173" s="142" t="s">
        <v>290</v>
      </c>
      <c r="F173" s="142"/>
      <c r="G173" s="142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</row>
    <row r="174" spans="1:37" s="3" customFormat="1" ht="15" customHeight="1" x14ac:dyDescent="0.2">
      <c r="A174" s="287" t="str">
        <f>CONCATENATE(B174&amp;C174)</f>
        <v>HACHANABAYA</v>
      </c>
      <c r="B174" s="15" t="s">
        <v>381</v>
      </c>
      <c r="C174" s="16" t="s">
        <v>720</v>
      </c>
      <c r="D174" s="17">
        <v>40983</v>
      </c>
      <c r="E174" s="234" t="s">
        <v>874</v>
      </c>
      <c r="F174" s="142"/>
      <c r="G174" s="142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</row>
    <row r="175" spans="1:37" s="3" customFormat="1" ht="15" customHeight="1" x14ac:dyDescent="0.2">
      <c r="A175" s="287" t="str">
        <f>CONCATENATE(B175&amp;C175)</f>
        <v>HACHANACHEDI</v>
      </c>
      <c r="B175" s="15" t="s">
        <v>381</v>
      </c>
      <c r="C175" s="16" t="s">
        <v>403</v>
      </c>
      <c r="D175" s="17">
        <v>27479</v>
      </c>
      <c r="E175" s="142" t="s">
        <v>383</v>
      </c>
      <c r="F175" s="142"/>
      <c r="G175" s="142"/>
    </row>
    <row r="176" spans="1:37" ht="15" customHeight="1" x14ac:dyDescent="0.2">
      <c r="A176" s="287" t="str">
        <f>CONCATENATE(B176&amp;C176)</f>
        <v>HACHANANOUR</v>
      </c>
      <c r="B176" s="15" t="s">
        <v>381</v>
      </c>
      <c r="C176" s="16" t="s">
        <v>382</v>
      </c>
      <c r="D176" s="17">
        <v>40983</v>
      </c>
      <c r="E176" s="142" t="s">
        <v>383</v>
      </c>
      <c r="F176" s="142"/>
      <c r="G176" s="142"/>
    </row>
    <row r="177" spans="1:37" ht="15" customHeight="1" x14ac:dyDescent="0.2">
      <c r="A177" s="287" t="str">
        <f>CONCATENATE(B177&amp;C177)</f>
        <v>HADROTCALIE</v>
      </c>
      <c r="B177" s="15" t="s">
        <v>736</v>
      </c>
      <c r="C177" s="16" t="s">
        <v>737</v>
      </c>
      <c r="D177" s="17">
        <v>43427</v>
      </c>
      <c r="E177" s="234" t="s">
        <v>880</v>
      </c>
      <c r="F177" s="142"/>
      <c r="G177" s="142"/>
    </row>
    <row r="178" spans="1:37" ht="15" customHeight="1" x14ac:dyDescent="0.2">
      <c r="A178" s="287" t="str">
        <f>CONCATENATE(B178&amp;C178)</f>
        <v>HAIEDYLAN</v>
      </c>
      <c r="B178" s="15" t="s">
        <v>898</v>
      </c>
      <c r="C178" s="16" t="s">
        <v>773</v>
      </c>
      <c r="D178" s="17">
        <v>36301</v>
      </c>
      <c r="E178" s="234" t="s">
        <v>885</v>
      </c>
      <c r="F178" s="142"/>
      <c r="G178" s="142"/>
    </row>
    <row r="179" spans="1:37" ht="15" customHeight="1" x14ac:dyDescent="0.2">
      <c r="A179" s="287" t="str">
        <f>CONCATENATE(B179&amp;C179)</f>
        <v>HAMADAEMNA</v>
      </c>
      <c r="B179" s="15" t="s">
        <v>530</v>
      </c>
      <c r="C179" s="16" t="s">
        <v>689</v>
      </c>
      <c r="D179" s="17">
        <v>43475</v>
      </c>
      <c r="E179" s="234" t="s">
        <v>809</v>
      </c>
      <c r="F179" s="142"/>
      <c r="G179" s="142"/>
    </row>
    <row r="180" spans="1:37" ht="15" customHeight="1" x14ac:dyDescent="0.2">
      <c r="A180" s="287" t="str">
        <f>CONCATENATE(B180&amp;C180)</f>
        <v>HAMADAINES</v>
      </c>
      <c r="B180" s="15" t="s">
        <v>530</v>
      </c>
      <c r="C180" s="16" t="s">
        <v>690</v>
      </c>
      <c r="D180" s="17">
        <v>42820</v>
      </c>
      <c r="E180" s="142" t="s">
        <v>809</v>
      </c>
      <c r="F180" s="142"/>
      <c r="G180" s="142"/>
    </row>
    <row r="181" spans="1:37" ht="15" customHeight="1" x14ac:dyDescent="0.2">
      <c r="A181" s="287" t="str">
        <f>CONCATENATE(B181&amp;C181)</f>
        <v>HAMADAYANIS</v>
      </c>
      <c r="B181" s="15" t="s">
        <v>530</v>
      </c>
      <c r="C181" s="16" t="s">
        <v>484</v>
      </c>
      <c r="D181" s="17">
        <v>39567</v>
      </c>
      <c r="E181" s="142" t="s">
        <v>645</v>
      </c>
      <c r="F181" s="142"/>
      <c r="G181" s="14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1:37" ht="15" customHeight="1" x14ac:dyDescent="0.2">
      <c r="A182" s="287" t="str">
        <f>CONCATENATE(B182&amp;C182)</f>
        <v>HAMADIANRIF</v>
      </c>
      <c r="B182" s="15" t="s">
        <v>340</v>
      </c>
      <c r="C182" s="16" t="s">
        <v>341</v>
      </c>
      <c r="D182" s="17">
        <v>37861</v>
      </c>
      <c r="E182" s="142" t="s">
        <v>342</v>
      </c>
      <c r="F182" s="142"/>
      <c r="G182" s="14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t="15" customHeight="1" x14ac:dyDescent="0.2">
      <c r="A183" s="287" t="str">
        <f>CONCATENATE(B183&amp;C183)</f>
        <v>HAMOUDIZAKARIA</v>
      </c>
      <c r="B183" s="15" t="s">
        <v>657</v>
      </c>
      <c r="C183" s="16" t="s">
        <v>658</v>
      </c>
      <c r="D183" s="17">
        <v>41723</v>
      </c>
      <c r="E183" s="234" t="s">
        <v>821</v>
      </c>
      <c r="F183" s="142"/>
      <c r="G183" s="14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1:37" ht="15" customHeight="1" x14ac:dyDescent="0.2">
      <c r="A184" s="287" t="str">
        <f>CONCATENATE(B184&amp;C184)</f>
        <v>HECTORAUDRIAN</v>
      </c>
      <c r="B184" s="15" t="s">
        <v>183</v>
      </c>
      <c r="C184" s="16" t="s">
        <v>471</v>
      </c>
      <c r="D184" s="17">
        <v>36314</v>
      </c>
      <c r="E184" s="234" t="s">
        <v>834</v>
      </c>
      <c r="F184" s="142"/>
      <c r="G184" s="14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t="15" customHeight="1" x14ac:dyDescent="0.2">
      <c r="A185" s="287" t="str">
        <f>CONCATENATE(B185&amp;C185)</f>
        <v>HECTORLAURANNE</v>
      </c>
      <c r="B185" s="15" t="s">
        <v>183</v>
      </c>
      <c r="C185" s="16" t="s">
        <v>470</v>
      </c>
      <c r="D185" s="17">
        <v>36493</v>
      </c>
      <c r="E185" s="234" t="s">
        <v>835</v>
      </c>
      <c r="F185" s="142"/>
      <c r="G185" s="14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1:37" ht="15" customHeight="1" x14ac:dyDescent="0.2">
      <c r="A186" s="287" t="str">
        <f>CONCATENATE(B186&amp;C186)</f>
        <v>HOLDERELODIE</v>
      </c>
      <c r="B186" s="15" t="s">
        <v>433</v>
      </c>
      <c r="C186" s="16" t="s">
        <v>434</v>
      </c>
      <c r="D186" s="17">
        <v>35223</v>
      </c>
      <c r="E186" s="234" t="s">
        <v>825</v>
      </c>
      <c r="F186" s="142"/>
      <c r="G186" s="142"/>
    </row>
    <row r="187" spans="1:37" ht="15" customHeight="1" x14ac:dyDescent="0.2">
      <c r="A187" s="287" t="str">
        <f>CONCATENATE(B187&amp;C187)</f>
        <v>JOIAAMINATA</v>
      </c>
      <c r="B187" s="15" t="s">
        <v>738</v>
      </c>
      <c r="C187" s="16" t="s">
        <v>739</v>
      </c>
      <c r="D187" s="17">
        <v>40355</v>
      </c>
      <c r="E187" s="142"/>
      <c r="F187" s="142"/>
      <c r="G187" s="142"/>
    </row>
    <row r="188" spans="1:37" ht="15" customHeight="1" x14ac:dyDescent="0.2">
      <c r="A188" s="287" t="str">
        <f>CONCATENATE(B188&amp;C188)</f>
        <v>JOSEPHCHRISTELLE</v>
      </c>
      <c r="B188" s="15" t="s">
        <v>548</v>
      </c>
      <c r="C188" s="16" t="s">
        <v>549</v>
      </c>
      <c r="D188" s="17">
        <v>36201</v>
      </c>
      <c r="E188" s="142" t="s">
        <v>637</v>
      </c>
      <c r="F188" s="142"/>
      <c r="G188" s="14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ht="15" customHeight="1" x14ac:dyDescent="0.2">
      <c r="A189" s="287" t="str">
        <f>CONCATENATE(B189&amp;C189)</f>
        <v>JOULAGEIXMARGAUX</v>
      </c>
      <c r="B189" s="15" t="s">
        <v>491</v>
      </c>
      <c r="C189" s="16" t="s">
        <v>492</v>
      </c>
      <c r="D189" s="17">
        <v>38510</v>
      </c>
      <c r="E189" s="234" t="s">
        <v>843</v>
      </c>
      <c r="F189" s="142"/>
      <c r="G189" s="142"/>
    </row>
    <row r="190" spans="1:37" ht="15" customHeight="1" x14ac:dyDescent="0.2">
      <c r="A190" s="287" t="str">
        <f>CONCATENATE(B190&amp;C190)</f>
        <v>JUSSERANDISABELLE</v>
      </c>
      <c r="B190" s="15" t="s">
        <v>763</v>
      </c>
      <c r="C190" s="16" t="s">
        <v>461</v>
      </c>
      <c r="D190" s="17">
        <v>26833</v>
      </c>
      <c r="E190" s="142" t="s">
        <v>711</v>
      </c>
      <c r="F190" s="142"/>
      <c r="G190" s="142"/>
    </row>
    <row r="191" spans="1:37" ht="15" customHeight="1" x14ac:dyDescent="0.2">
      <c r="A191" s="287" t="str">
        <f>CONCATENATE(B191&amp;C191)</f>
        <v>KARAMANENAHIL</v>
      </c>
      <c r="B191" s="15" t="s">
        <v>73</v>
      </c>
      <c r="C191" s="16" t="s">
        <v>279</v>
      </c>
      <c r="D191" s="17">
        <v>39956</v>
      </c>
      <c r="E191" s="142" t="s">
        <v>280</v>
      </c>
      <c r="F191" s="142"/>
      <c r="G191" s="142"/>
    </row>
    <row r="192" spans="1:37" ht="15" customHeight="1" x14ac:dyDescent="0.2">
      <c r="A192" s="287" t="str">
        <f>CONCATENATE(B192&amp;C192)</f>
        <v>KARAMANEYLIESS</v>
      </c>
      <c r="B192" s="15" t="s">
        <v>73</v>
      </c>
      <c r="C192" s="16" t="s">
        <v>74</v>
      </c>
      <c r="D192" s="17">
        <v>37385</v>
      </c>
      <c r="E192" s="142" t="s">
        <v>91</v>
      </c>
      <c r="F192" s="142"/>
      <c r="G192" s="14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1:37" ht="15" customHeight="1" x14ac:dyDescent="0.2">
      <c r="A193" s="287" t="str">
        <f>CONCATENATE(B193&amp;C193)</f>
        <v>KAYO DE KAYOSHANICE</v>
      </c>
      <c r="B193" s="15" t="s">
        <v>582</v>
      </c>
      <c r="C193" s="16" t="s">
        <v>584</v>
      </c>
      <c r="D193" s="17">
        <v>41248</v>
      </c>
      <c r="E193" s="142" t="s">
        <v>671</v>
      </c>
      <c r="F193" s="142" t="s">
        <v>672</v>
      </c>
      <c r="G193" s="142"/>
    </row>
    <row r="194" spans="1:37" ht="15" customHeight="1" x14ac:dyDescent="0.2">
      <c r="A194" s="287" t="str">
        <f>CONCATENATE(B194&amp;C194)</f>
        <v>KAYO DE KAYOSHAYAN</v>
      </c>
      <c r="B194" s="15" t="s">
        <v>582</v>
      </c>
      <c r="C194" s="16" t="s">
        <v>770</v>
      </c>
      <c r="D194" s="17">
        <v>43039</v>
      </c>
      <c r="E194" s="234" t="s">
        <v>671</v>
      </c>
      <c r="F194" s="142"/>
      <c r="G194" s="142"/>
    </row>
    <row r="195" spans="1:37" s="3" customFormat="1" ht="15" customHeight="1" x14ac:dyDescent="0.2">
      <c r="A195" s="287" t="str">
        <f>CONCATENATE(B195&amp;C195)</f>
        <v>KAYO DE KAYOSOLAN</v>
      </c>
      <c r="B195" s="15" t="s">
        <v>582</v>
      </c>
      <c r="C195" s="16" t="s">
        <v>583</v>
      </c>
      <c r="D195" s="17">
        <v>41248</v>
      </c>
      <c r="E195" s="143" t="s">
        <v>671</v>
      </c>
      <c r="F195" s="143" t="s">
        <v>672</v>
      </c>
      <c r="G195" s="14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1:37" s="3" customFormat="1" ht="15" customHeight="1" x14ac:dyDescent="0.2">
      <c r="A196" s="287" t="str">
        <f>CONCATENATE(B196&amp;C196)</f>
        <v>KERKOUCHEMAISSA</v>
      </c>
      <c r="B196" s="15" t="s">
        <v>464</v>
      </c>
      <c r="C196" s="16" t="s">
        <v>465</v>
      </c>
      <c r="D196" s="17">
        <v>39209</v>
      </c>
      <c r="E196" s="234" t="s">
        <v>802</v>
      </c>
      <c r="F196" s="142"/>
      <c r="G196" s="142"/>
    </row>
    <row r="197" spans="1:37" ht="15" customHeight="1" x14ac:dyDescent="0.2">
      <c r="A197" s="287" t="str">
        <f>CONCATENATE(B197&amp;C197)</f>
        <v>KHAUVETHAN</v>
      </c>
      <c r="B197" s="15" t="s">
        <v>213</v>
      </c>
      <c r="C197" s="16" t="s">
        <v>214</v>
      </c>
      <c r="D197" s="17">
        <v>39553</v>
      </c>
      <c r="E197" s="142" t="s">
        <v>227</v>
      </c>
      <c r="F197" s="142"/>
      <c r="G197" s="14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1:37" ht="15" customHeight="1" x14ac:dyDescent="0.2">
      <c r="A198" s="287" t="str">
        <f>CONCATENATE(B198&amp;C198)</f>
        <v>KLEINJULIAN</v>
      </c>
      <c r="B198" s="15" t="s">
        <v>129</v>
      </c>
      <c r="C198" s="16" t="s">
        <v>130</v>
      </c>
      <c r="D198" s="17">
        <v>39535</v>
      </c>
      <c r="E198" s="142" t="s">
        <v>146</v>
      </c>
      <c r="F198" s="142"/>
      <c r="G198" s="14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ht="15" customHeight="1" x14ac:dyDescent="0.2">
      <c r="A199" s="287" t="str">
        <f>CONCATENATE(B199&amp;C199)</f>
        <v>KONATECIRAMAKA</v>
      </c>
      <c r="B199" s="15" t="s">
        <v>495</v>
      </c>
      <c r="C199" s="16" t="s">
        <v>496</v>
      </c>
      <c r="D199" s="17">
        <v>39380</v>
      </c>
      <c r="E199" s="142" t="s">
        <v>641</v>
      </c>
      <c r="F199" s="142"/>
      <c r="G199" s="142"/>
    </row>
    <row r="200" spans="1:37" ht="15" customHeight="1" x14ac:dyDescent="0.2">
      <c r="A200" s="287" t="str">
        <f>CONCATENATE(B200&amp;C200)</f>
        <v>KONE MERAZSAKINA</v>
      </c>
      <c r="B200" s="15" t="s">
        <v>663</v>
      </c>
      <c r="C200" s="16" t="s">
        <v>664</v>
      </c>
      <c r="D200" s="17">
        <v>41973</v>
      </c>
      <c r="E200" s="234" t="s">
        <v>808</v>
      </c>
      <c r="F200" s="142"/>
      <c r="G200" s="14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1:37" ht="15" customHeight="1" x14ac:dyDescent="0.2">
      <c r="A201" s="287" t="str">
        <f>CONCATENATE(B201&amp;C201)</f>
        <v>KONE MERAZSOULEYMANE</v>
      </c>
      <c r="B201" s="15" t="s">
        <v>663</v>
      </c>
      <c r="C201" s="16" t="s">
        <v>665</v>
      </c>
      <c r="D201" s="17">
        <v>42949</v>
      </c>
      <c r="E201" s="234" t="s">
        <v>808</v>
      </c>
      <c r="F201" s="142"/>
      <c r="G201" s="142"/>
    </row>
    <row r="202" spans="1:37" ht="15" customHeight="1" x14ac:dyDescent="0.2">
      <c r="A202" s="287" t="str">
        <f>CONCATENATE(B202&amp;C202)</f>
        <v>KORDAHIJULES</v>
      </c>
      <c r="B202" s="15" t="s">
        <v>604</v>
      </c>
      <c r="C202" s="16" t="s">
        <v>605</v>
      </c>
      <c r="D202" s="17">
        <v>41003</v>
      </c>
      <c r="E202" s="234" t="s">
        <v>860</v>
      </c>
      <c r="F202" s="142"/>
      <c r="G202" s="142"/>
    </row>
    <row r="203" spans="1:37" s="3" customFormat="1" ht="15" customHeight="1" x14ac:dyDescent="0.2">
      <c r="A203" s="287" t="str">
        <f>CONCATENATE(B203&amp;C203)</f>
        <v>KURZLORIS</v>
      </c>
      <c r="B203" s="15" t="s">
        <v>355</v>
      </c>
      <c r="C203" s="16" t="s">
        <v>112</v>
      </c>
      <c r="D203" s="17">
        <v>40812</v>
      </c>
      <c r="E203" s="142" t="s">
        <v>356</v>
      </c>
      <c r="F203" s="142" t="s">
        <v>357</v>
      </c>
      <c r="G203" s="142"/>
    </row>
    <row r="204" spans="1:37" s="3" customFormat="1" ht="15" customHeight="1" x14ac:dyDescent="0.2">
      <c r="A204" s="287" t="str">
        <f>CONCATENATE(B204&amp;C204)</f>
        <v>LABEYRIELUCAS</v>
      </c>
      <c r="B204" s="15" t="s">
        <v>350</v>
      </c>
      <c r="C204" s="16" t="s">
        <v>128</v>
      </c>
      <c r="D204" s="17">
        <v>40221</v>
      </c>
      <c r="E204" s="142" t="s">
        <v>351</v>
      </c>
      <c r="F204" s="142"/>
      <c r="G204" s="142"/>
    </row>
    <row r="205" spans="1:37" s="3" customFormat="1" ht="15" customHeight="1" x14ac:dyDescent="0.2">
      <c r="A205" s="287" t="str">
        <f>CONCATENATE(B205&amp;C205)</f>
        <v>LAROCHELLEARNOLD</v>
      </c>
      <c r="B205" s="15" t="s">
        <v>621</v>
      </c>
      <c r="C205" s="16" t="s">
        <v>622</v>
      </c>
      <c r="D205" s="17">
        <v>35933</v>
      </c>
      <c r="E205" s="234" t="s">
        <v>867</v>
      </c>
      <c r="F205" s="142"/>
      <c r="G205" s="142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</row>
    <row r="206" spans="1:37" s="3" customFormat="1" ht="15" customHeight="1" x14ac:dyDescent="0.2">
      <c r="A206" s="287" t="str">
        <f>CONCATENATE(B206&amp;C206)</f>
        <v>LAUNAYWILLIAM</v>
      </c>
      <c r="B206" s="15" t="s">
        <v>132</v>
      </c>
      <c r="C206" s="16" t="s">
        <v>133</v>
      </c>
      <c r="D206" s="17">
        <v>40971</v>
      </c>
      <c r="E206" s="142" t="s">
        <v>139</v>
      </c>
      <c r="F206" s="142"/>
      <c r="G206" s="142"/>
    </row>
    <row r="207" spans="1:37" s="3" customFormat="1" ht="15" customHeight="1" x14ac:dyDescent="0.2">
      <c r="A207" s="287" t="str">
        <f>CONCATENATE(B207&amp;C207)</f>
        <v>LAZAROFFEVAN</v>
      </c>
      <c r="B207" s="15" t="s">
        <v>615</v>
      </c>
      <c r="C207" s="16" t="s">
        <v>385</v>
      </c>
      <c r="D207" s="17">
        <v>42156</v>
      </c>
      <c r="E207" s="234" t="s">
        <v>848</v>
      </c>
      <c r="F207" s="142"/>
      <c r="G207" s="142"/>
    </row>
    <row r="208" spans="1:37" s="3" customFormat="1" ht="15" customHeight="1" x14ac:dyDescent="0.2">
      <c r="A208" s="287" t="str">
        <f>CONCATENATE(B208&amp;C208)</f>
        <v>LE BOULCHELYOTT</v>
      </c>
      <c r="B208" s="15" t="s">
        <v>320</v>
      </c>
      <c r="C208" s="16" t="s">
        <v>323</v>
      </c>
      <c r="D208" s="17">
        <v>39190</v>
      </c>
      <c r="E208" s="142" t="s">
        <v>361</v>
      </c>
      <c r="F208" s="142" t="s">
        <v>360</v>
      </c>
      <c r="G208" s="142"/>
    </row>
    <row r="209" spans="1:37" s="3" customFormat="1" ht="15" customHeight="1" x14ac:dyDescent="0.2">
      <c r="A209" s="287" t="str">
        <f>CONCATENATE(B209&amp;C209)</f>
        <v>LE BRIS LEO</v>
      </c>
      <c r="B209" s="15" t="s">
        <v>194</v>
      </c>
      <c r="C209" s="16" t="s">
        <v>165</v>
      </c>
      <c r="D209" s="17">
        <v>42162</v>
      </c>
      <c r="E209" s="142" t="s">
        <v>205</v>
      </c>
      <c r="F209" s="142"/>
      <c r="G209" s="142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</row>
    <row r="210" spans="1:37" s="3" customFormat="1" ht="15" customHeight="1" x14ac:dyDescent="0.2">
      <c r="A210" s="287" t="str">
        <f>CONCATENATE(B210&amp;C210)</f>
        <v>LEBIHANJENNYFER</v>
      </c>
      <c r="B210" s="15" t="s">
        <v>617</v>
      </c>
      <c r="C210" s="16" t="s">
        <v>618</v>
      </c>
      <c r="D210" s="17">
        <v>32748</v>
      </c>
      <c r="E210" s="234" t="s">
        <v>865</v>
      </c>
      <c r="F210" s="142"/>
      <c r="G210" s="142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</row>
    <row r="211" spans="1:37" s="3" customFormat="1" ht="15" customHeight="1" x14ac:dyDescent="0.2">
      <c r="A211" s="287" t="str">
        <f>CONCATENATE(B211&amp;C211)</f>
        <v>LEBONFLORANE</v>
      </c>
      <c r="B211" s="15" t="s">
        <v>400</v>
      </c>
      <c r="C211" s="16" t="s">
        <v>401</v>
      </c>
      <c r="D211" s="17">
        <v>36282</v>
      </c>
      <c r="E211" s="142" t="s">
        <v>402</v>
      </c>
      <c r="F211" s="142"/>
      <c r="G211" s="142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</row>
    <row r="212" spans="1:37" s="3" customFormat="1" ht="15" customHeight="1" x14ac:dyDescent="0.2">
      <c r="A212" s="287" t="str">
        <f>CONCATENATE(B212&amp;C212)</f>
        <v>LEPEYTREGREGORY</v>
      </c>
      <c r="B212" s="15" t="s">
        <v>221</v>
      </c>
      <c r="C212" s="16" t="s">
        <v>222</v>
      </c>
      <c r="D212" s="17">
        <v>28234</v>
      </c>
      <c r="E212" s="142" t="s">
        <v>230</v>
      </c>
      <c r="F212" s="142"/>
      <c r="G212" s="142"/>
    </row>
    <row r="213" spans="1:37" s="3" customFormat="1" ht="15" customHeight="1" x14ac:dyDescent="0.2">
      <c r="A213" s="287" t="str">
        <f>CONCATENATE(B213&amp;C213)</f>
        <v>LEPEYTRESACHA</v>
      </c>
      <c r="B213" s="15" t="s">
        <v>221</v>
      </c>
      <c r="C213" s="16" t="s">
        <v>155</v>
      </c>
      <c r="D213" s="17">
        <v>41271</v>
      </c>
      <c r="E213" s="142" t="s">
        <v>230</v>
      </c>
      <c r="F213" s="142"/>
      <c r="G213" s="142"/>
    </row>
    <row r="214" spans="1:37" s="3" customFormat="1" ht="15" customHeight="1" x14ac:dyDescent="0.2">
      <c r="A214" s="287" t="str">
        <f>CONCATENATE(B214&amp;C214)</f>
        <v>LEPRETREDIDIER</v>
      </c>
      <c r="B214" s="15" t="s">
        <v>746</v>
      </c>
      <c r="C214" s="16" t="s">
        <v>12</v>
      </c>
      <c r="D214" s="17">
        <v>28588</v>
      </c>
      <c r="E214" s="234" t="s">
        <v>882</v>
      </c>
      <c r="F214" s="142"/>
      <c r="G214" s="142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</row>
    <row r="215" spans="1:37" s="3" customFormat="1" ht="15" customHeight="1" x14ac:dyDescent="0.2">
      <c r="A215" s="287" t="str">
        <f>CONCATENATE(B215&amp;C215)</f>
        <v>LEPRETREMAXIME</v>
      </c>
      <c r="B215" s="15" t="s">
        <v>746</v>
      </c>
      <c r="C215" s="16" t="s">
        <v>745</v>
      </c>
      <c r="D215" s="17">
        <v>42683</v>
      </c>
      <c r="E215" s="234" t="s">
        <v>882</v>
      </c>
      <c r="F215" s="142"/>
      <c r="G215" s="142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</row>
    <row r="216" spans="1:37" s="3" customFormat="1" ht="15" customHeight="1" x14ac:dyDescent="0.2">
      <c r="A216" s="287" t="str">
        <f>CONCATENATE(B216&amp;C216)</f>
        <v>LIY - LEPRETREALINE</v>
      </c>
      <c r="B216" s="15" t="s">
        <v>747</v>
      </c>
      <c r="C216" s="16" t="s">
        <v>748</v>
      </c>
      <c r="D216" s="17">
        <v>28631</v>
      </c>
      <c r="E216" s="234" t="s">
        <v>820</v>
      </c>
      <c r="F216" s="142"/>
      <c r="G216" s="142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</row>
    <row r="217" spans="1:37" s="3" customFormat="1" ht="15" customHeight="1" x14ac:dyDescent="0.2">
      <c r="A217" s="287" t="str">
        <f>CONCATENATE(B217&amp;C217)</f>
        <v>LOREVAN</v>
      </c>
      <c r="B217" s="15" t="s">
        <v>771</v>
      </c>
      <c r="C217" s="16" t="s">
        <v>385</v>
      </c>
      <c r="D217" s="17">
        <v>42087</v>
      </c>
      <c r="E217" s="234" t="s">
        <v>884</v>
      </c>
      <c r="F217" s="142"/>
      <c r="G217" s="142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</row>
    <row r="218" spans="1:37" ht="15" customHeight="1" x14ac:dyDescent="0.2">
      <c r="A218" s="287" t="str">
        <f>CONCATENATE(B218&amp;C218)</f>
        <v>LUCEFLORIAN</v>
      </c>
      <c r="B218" s="15" t="s">
        <v>444</v>
      </c>
      <c r="C218" s="16" t="s">
        <v>445</v>
      </c>
      <c r="D218" s="17">
        <v>37112</v>
      </c>
      <c r="E218" s="234" t="s">
        <v>827</v>
      </c>
      <c r="F218" s="142"/>
      <c r="G218" s="14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1:37" s="3" customFormat="1" ht="15" customHeight="1" x14ac:dyDescent="0.2">
      <c r="A219" s="287" t="str">
        <f>CONCATENATE(B219&amp;C219)</f>
        <v>LUZOLO-KILEKEHELOHIM</v>
      </c>
      <c r="B219" s="15" t="s">
        <v>439</v>
      </c>
      <c r="C219" s="16" t="s">
        <v>440</v>
      </c>
      <c r="D219" s="17">
        <v>39643</v>
      </c>
      <c r="E219" s="142" t="s">
        <v>801</v>
      </c>
      <c r="F219" s="142"/>
      <c r="G219" s="142"/>
    </row>
    <row r="220" spans="1:37" s="3" customFormat="1" ht="15" customHeight="1" x14ac:dyDescent="0.2">
      <c r="A220" s="287" t="str">
        <f>CONCATENATE(B220&amp;C220)</f>
        <v>MADI MROUDJAEMICHKATA</v>
      </c>
      <c r="B220" s="15" t="s">
        <v>553</v>
      </c>
      <c r="C220" s="16" t="s">
        <v>554</v>
      </c>
      <c r="D220" s="17">
        <v>34696</v>
      </c>
      <c r="E220" s="142" t="s">
        <v>632</v>
      </c>
      <c r="F220" s="142"/>
      <c r="G220" s="142"/>
    </row>
    <row r="221" spans="1:37" s="3" customFormat="1" ht="15" customHeight="1" x14ac:dyDescent="0.2">
      <c r="A221" s="287" t="str">
        <f>CONCATENATE(B221&amp;C221)</f>
        <v>MADIABOLADYLAN</v>
      </c>
      <c r="B221" s="15" t="s">
        <v>772</v>
      </c>
      <c r="C221" s="16" t="s">
        <v>773</v>
      </c>
      <c r="D221" s="17">
        <v>36019</v>
      </c>
      <c r="E221" s="234" t="s">
        <v>885</v>
      </c>
      <c r="F221" s="142"/>
      <c r="G221" s="142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</row>
    <row r="222" spans="1:37" s="3" customFormat="1" ht="15" customHeight="1" x14ac:dyDescent="0.2">
      <c r="A222" s="287" t="str">
        <f>CONCATENATE(B222&amp;C222)</f>
        <v>MALCURATNICOLAS</v>
      </c>
      <c r="B222" s="15" t="s">
        <v>573</v>
      </c>
      <c r="C222" s="16" t="s">
        <v>211</v>
      </c>
      <c r="D222" s="17">
        <v>29806</v>
      </c>
      <c r="E222" s="235" t="s">
        <v>853</v>
      </c>
      <c r="F222" s="143"/>
      <c r="G222" s="14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1:37" ht="15" customHeight="1" x14ac:dyDescent="0.2">
      <c r="A223" s="287" t="str">
        <f>CONCATENATE(B223&amp;C223)</f>
        <v>MAMIEANDREA</v>
      </c>
      <c r="B223" s="15" t="s">
        <v>798</v>
      </c>
      <c r="C223" s="16" t="s">
        <v>799</v>
      </c>
      <c r="D223" s="17">
        <v>35816</v>
      </c>
      <c r="E223" s="234" t="s">
        <v>819</v>
      </c>
      <c r="F223" s="142"/>
      <c r="G223" s="142"/>
    </row>
    <row r="224" spans="1:37" ht="15" customHeight="1" x14ac:dyDescent="0.2">
      <c r="A224" s="287" t="str">
        <f>CONCATENATE(B224&amp;C224)</f>
        <v>MARCKROMANE</v>
      </c>
      <c r="B224" s="15" t="s">
        <v>327</v>
      </c>
      <c r="C224" s="16" t="s">
        <v>192</v>
      </c>
      <c r="D224" s="17">
        <v>39097</v>
      </c>
      <c r="E224" s="142" t="s">
        <v>346</v>
      </c>
      <c r="F224" s="142"/>
      <c r="G224" s="142"/>
    </row>
    <row r="225" spans="1:37" ht="15" customHeight="1" x14ac:dyDescent="0.2">
      <c r="A225" s="287" t="str">
        <f>CONCATENATE(B225&amp;C225)</f>
        <v>MARIEGWENNAELLE</v>
      </c>
      <c r="B225" s="15" t="s">
        <v>468</v>
      </c>
      <c r="C225" s="16" t="s">
        <v>469</v>
      </c>
      <c r="D225" s="17">
        <v>36913</v>
      </c>
      <c r="E225" s="234" t="s">
        <v>833</v>
      </c>
      <c r="F225" s="142"/>
      <c r="G225" s="14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1:37" ht="15" customHeight="1" x14ac:dyDescent="0.2">
      <c r="A226" s="287" t="str">
        <f>CONCATENATE(B226&amp;C226)</f>
        <v>MARQUESALEXIA</v>
      </c>
      <c r="B226" s="15" t="s">
        <v>566</v>
      </c>
      <c r="C226" s="16" t="s">
        <v>237</v>
      </c>
      <c r="D226" s="17">
        <v>32617</v>
      </c>
      <c r="E226" s="142" t="s">
        <v>636</v>
      </c>
      <c r="F226" s="142"/>
      <c r="G226" s="142"/>
    </row>
    <row r="227" spans="1:37" ht="15" customHeight="1" x14ac:dyDescent="0.2">
      <c r="A227" s="287" t="str">
        <f>CONCATENATE(B227&amp;C227)</f>
        <v>MARTINCAROLINE</v>
      </c>
      <c r="B227" s="15" t="s">
        <v>472</v>
      </c>
      <c r="C227" s="16" t="s">
        <v>473</v>
      </c>
      <c r="D227" s="17">
        <v>29236</v>
      </c>
      <c r="E227" s="234" t="s">
        <v>836</v>
      </c>
      <c r="F227" s="142"/>
      <c r="G227" s="14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t="15" customHeight="1" x14ac:dyDescent="0.2">
      <c r="A228" s="287" t="str">
        <f>CONCATENATE(B228&amp;C228)</f>
        <v>MARTINFRANCOIS</v>
      </c>
      <c r="B228" s="15" t="s">
        <v>472</v>
      </c>
      <c r="C228" s="16" t="s">
        <v>585</v>
      </c>
      <c r="D228" s="17">
        <v>24055</v>
      </c>
      <c r="E228" s="234" t="s">
        <v>892</v>
      </c>
      <c r="F228" s="142"/>
      <c r="G228" s="142"/>
    </row>
    <row r="229" spans="1:37" ht="15" customHeight="1" x14ac:dyDescent="0.2">
      <c r="A229" s="287" t="str">
        <f>CONCATENATE(B229&amp;C229)</f>
        <v>MARTINMARIANNE</v>
      </c>
      <c r="B229" s="15" t="s">
        <v>472</v>
      </c>
      <c r="C229" s="16" t="s">
        <v>474</v>
      </c>
      <c r="D229" s="17">
        <v>30572</v>
      </c>
      <c r="E229" s="234" t="s">
        <v>837</v>
      </c>
      <c r="F229" s="142"/>
      <c r="G229" s="14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1:37" ht="15" customHeight="1" x14ac:dyDescent="0.2">
      <c r="A230" s="287" t="str">
        <f>CONCATENATE(B230&amp;C230)</f>
        <v>MARTINONYANNIS</v>
      </c>
      <c r="B230" s="15" t="s">
        <v>423</v>
      </c>
      <c r="C230" s="16" t="s">
        <v>431</v>
      </c>
      <c r="D230" s="17">
        <v>36548</v>
      </c>
      <c r="E230" s="142" t="s">
        <v>432</v>
      </c>
      <c r="F230" s="142"/>
      <c r="G230" s="14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1:37" ht="15" customHeight="1" x14ac:dyDescent="0.2">
      <c r="A231" s="287" t="str">
        <f>CONCATENATE(B231&amp;C231)</f>
        <v>MARTINS MOTALEONORE</v>
      </c>
      <c r="B231" s="15" t="s">
        <v>716</v>
      </c>
      <c r="C231" s="16" t="s">
        <v>744</v>
      </c>
      <c r="D231" s="17">
        <v>42752</v>
      </c>
      <c r="E231" s="234" t="s">
        <v>873</v>
      </c>
      <c r="F231" s="142"/>
      <c r="G231" s="142"/>
    </row>
    <row r="232" spans="1:37" ht="15" customHeight="1" x14ac:dyDescent="0.2">
      <c r="A232" s="287" t="str">
        <f>CONCATENATE(B232&amp;C232)</f>
        <v>MARTINS MOTALOUANE</v>
      </c>
      <c r="B232" s="15" t="s">
        <v>716</v>
      </c>
      <c r="C232" s="16" t="s">
        <v>717</v>
      </c>
      <c r="D232" s="17">
        <v>41054</v>
      </c>
      <c r="E232" s="234" t="s">
        <v>873</v>
      </c>
      <c r="F232" s="142"/>
      <c r="G232" s="142"/>
    </row>
    <row r="233" spans="1:37" ht="15" customHeight="1" x14ac:dyDescent="0.2">
      <c r="A233" s="287" t="str">
        <f>CONCATENATE(B233&amp;C233)</f>
        <v>MAZENSARNAUD</v>
      </c>
      <c r="B233" s="15" t="s">
        <v>11</v>
      </c>
      <c r="C233" s="16" t="s">
        <v>295</v>
      </c>
      <c r="D233" s="17">
        <v>33757</v>
      </c>
      <c r="E233" s="142" t="s">
        <v>292</v>
      </c>
      <c r="F233" s="142"/>
      <c r="G233" s="14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1:37" ht="15" customHeight="1" x14ac:dyDescent="0.2">
      <c r="A234" s="287" t="str">
        <f>CONCATENATE(B234&amp;C234)</f>
        <v>MAZENSCLAIRE</v>
      </c>
      <c r="B234" s="15" t="s">
        <v>11</v>
      </c>
      <c r="C234" s="16" t="s">
        <v>50</v>
      </c>
      <c r="D234" s="17">
        <v>32313</v>
      </c>
      <c r="E234" s="142" t="s">
        <v>82</v>
      </c>
      <c r="F234" s="142"/>
      <c r="G234" s="14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1:37" ht="15" customHeight="1" x14ac:dyDescent="0.2">
      <c r="A235" s="287" t="str">
        <f>CONCATENATE(B235&amp;C235)</f>
        <v>MAZENSDIDIER</v>
      </c>
      <c r="B235" s="15" t="s">
        <v>11</v>
      </c>
      <c r="C235" s="16" t="s">
        <v>12</v>
      </c>
      <c r="D235" s="17">
        <v>23049</v>
      </c>
      <c r="E235" s="142" t="s">
        <v>43</v>
      </c>
      <c r="F235" s="142"/>
      <c r="G235" s="14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1:37" s="2" customFormat="1" ht="15" customHeight="1" x14ac:dyDescent="0.2">
      <c r="A236" s="287" t="str">
        <f>CONCATENATE(B236&amp;C236)</f>
        <v>MCBRAYERJONAS</v>
      </c>
      <c r="B236" s="15" t="s">
        <v>409</v>
      </c>
      <c r="C236" s="16" t="s">
        <v>410</v>
      </c>
      <c r="D236" s="17">
        <v>41406</v>
      </c>
      <c r="E236" s="142" t="s">
        <v>411</v>
      </c>
      <c r="F236" s="142" t="s">
        <v>412</v>
      </c>
      <c r="G236" s="14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1:37" s="2" customFormat="1" ht="15" customHeight="1" x14ac:dyDescent="0.2">
      <c r="A237" s="287" t="str">
        <f>CONCATENATE(B237&amp;C237)</f>
        <v>MEHOU LOKOTONIE</v>
      </c>
      <c r="B237" s="15" t="s">
        <v>525</v>
      </c>
      <c r="C237" s="16" t="s">
        <v>526</v>
      </c>
      <c r="D237" s="17">
        <v>39268</v>
      </c>
      <c r="E237" s="142" t="s">
        <v>624</v>
      </c>
      <c r="F237" s="142"/>
      <c r="G237" s="14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1:37" s="2" customFormat="1" ht="15" customHeight="1" x14ac:dyDescent="0.2">
      <c r="A238" s="287" t="str">
        <f>CONCATENATE(B238&amp;C238)</f>
        <v>MELINRAPHAEL</v>
      </c>
      <c r="B238" s="15" t="s">
        <v>571</v>
      </c>
      <c r="C238" s="16" t="s">
        <v>572</v>
      </c>
      <c r="D238" s="17">
        <v>41177</v>
      </c>
      <c r="E238" s="143" t="s">
        <v>623</v>
      </c>
      <c r="F238" s="143"/>
      <c r="G238" s="143"/>
    </row>
    <row r="239" spans="1:37" s="2" customFormat="1" ht="15" customHeight="1" x14ac:dyDescent="0.2">
      <c r="A239" s="287" t="str">
        <f>CONCATENATE(B239&amp;C239)</f>
        <v>MEUNIERLEO</v>
      </c>
      <c r="B239" s="15" t="s">
        <v>255</v>
      </c>
      <c r="C239" s="16" t="s">
        <v>165</v>
      </c>
      <c r="D239" s="17">
        <v>38692</v>
      </c>
      <c r="E239" s="142" t="s">
        <v>256</v>
      </c>
      <c r="F239" s="142"/>
      <c r="G239" s="14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s="2" customFormat="1" ht="15" customHeight="1" x14ac:dyDescent="0.2">
      <c r="A240" s="287" t="str">
        <f>CONCATENATE(B240&amp;C240)</f>
        <v>MEYERMARION</v>
      </c>
      <c r="B240" s="15" t="s">
        <v>555</v>
      </c>
      <c r="C240" s="16" t="s">
        <v>531</v>
      </c>
      <c r="D240" s="17">
        <v>42315</v>
      </c>
      <c r="E240" s="234" t="s">
        <v>855</v>
      </c>
      <c r="F240" s="142"/>
      <c r="G240" s="142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</row>
    <row r="241" spans="1:37" s="2" customFormat="1" ht="15" customHeight="1" x14ac:dyDescent="0.2">
      <c r="A241" s="287" t="str">
        <f>CONCATENATE(B241&amp;C241)</f>
        <v>MEYERNATHAN</v>
      </c>
      <c r="B241" s="15" t="s">
        <v>555</v>
      </c>
      <c r="C241" s="16" t="s">
        <v>163</v>
      </c>
      <c r="D241" s="17">
        <v>42740</v>
      </c>
      <c r="E241" s="235" t="s">
        <v>855</v>
      </c>
      <c r="F241" s="143"/>
      <c r="G241" s="143"/>
    </row>
    <row r="242" spans="1:37" s="2" customFormat="1" ht="15" customHeight="1" x14ac:dyDescent="0.2">
      <c r="A242" s="287" t="str">
        <f>CONCATENATE(B242&amp;C242)</f>
        <v>MHADJOUANDIL</v>
      </c>
      <c r="B242" s="15" t="s">
        <v>246</v>
      </c>
      <c r="C242" s="16" t="s">
        <v>247</v>
      </c>
      <c r="D242" s="17">
        <v>39528</v>
      </c>
      <c r="E242" s="142" t="s">
        <v>250</v>
      </c>
      <c r="F242" s="142"/>
      <c r="G242" s="14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1:37" s="2" customFormat="1" ht="15" customHeight="1" x14ac:dyDescent="0.2">
      <c r="A243" s="287" t="str">
        <f>CONCATENATE(B243&amp;C243)</f>
        <v>MILADISABRI</v>
      </c>
      <c r="B243" s="15" t="s">
        <v>404</v>
      </c>
      <c r="C243" s="16" t="s">
        <v>405</v>
      </c>
      <c r="D243" s="17">
        <v>35414</v>
      </c>
      <c r="E243" s="234" t="s">
        <v>824</v>
      </c>
      <c r="F243" s="142"/>
      <c r="G243" s="14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ht="15" customHeight="1" x14ac:dyDescent="0.2">
      <c r="A244" s="287" t="str">
        <f>CONCATENATE(B244&amp;C244)</f>
        <v>MILADISAMY</v>
      </c>
      <c r="B244" s="15" t="s">
        <v>404</v>
      </c>
      <c r="C244" s="16" t="s">
        <v>534</v>
      </c>
      <c r="D244" s="17">
        <v>32642</v>
      </c>
      <c r="E244" s="142" t="s">
        <v>704</v>
      </c>
      <c r="F244" s="142"/>
      <c r="G244" s="14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ht="15" customHeight="1" x14ac:dyDescent="0.2">
      <c r="A245" s="287" t="str">
        <f>CONCATENATE(B245&amp;C245)</f>
        <v>MIRAADEM</v>
      </c>
      <c r="B245" s="15" t="s">
        <v>535</v>
      </c>
      <c r="C245" s="16" t="s">
        <v>536</v>
      </c>
      <c r="D245" s="17">
        <v>40078</v>
      </c>
      <c r="E245" s="142" t="s">
        <v>647</v>
      </c>
      <c r="F245" s="142" t="s">
        <v>648</v>
      </c>
      <c r="G245" s="14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ht="15" customHeight="1" x14ac:dyDescent="0.2">
      <c r="A246" s="287" t="str">
        <f>CONCATENATE(B246&amp;C246)</f>
        <v>MIRANAHEL</v>
      </c>
      <c r="B246" s="15" t="s">
        <v>535</v>
      </c>
      <c r="C246" s="16" t="s">
        <v>537</v>
      </c>
      <c r="D246" s="17">
        <v>41690</v>
      </c>
      <c r="E246" s="142" t="s">
        <v>647</v>
      </c>
      <c r="F246" s="142" t="s">
        <v>648</v>
      </c>
      <c r="G246" s="14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t="15" customHeight="1" x14ac:dyDescent="0.2">
      <c r="A247" s="287" t="str">
        <f>CONCATENATE(B247&amp;C247)</f>
        <v>MISTRUZZIJEAN-PIERRE</v>
      </c>
      <c r="B247" s="15" t="s">
        <v>509</v>
      </c>
      <c r="C247" s="16" t="s">
        <v>510</v>
      </c>
      <c r="D247" s="17">
        <v>30771</v>
      </c>
      <c r="E247" s="142" t="s">
        <v>649</v>
      </c>
      <c r="F247" s="142"/>
      <c r="G247" s="142"/>
    </row>
    <row r="248" spans="1:37" ht="15" customHeight="1" x14ac:dyDescent="0.2">
      <c r="A248" s="287" t="str">
        <f>CONCATENATE(B248&amp;C248)</f>
        <v>MISTRUZZIJULIA</v>
      </c>
      <c r="B248" s="15" t="s">
        <v>509</v>
      </c>
      <c r="C248" s="16" t="s">
        <v>556</v>
      </c>
      <c r="D248" s="17">
        <v>41892</v>
      </c>
      <c r="E248" s="142" t="s">
        <v>649</v>
      </c>
      <c r="F248" s="142"/>
      <c r="G248" s="142"/>
    </row>
    <row r="249" spans="1:37" ht="15" customHeight="1" x14ac:dyDescent="0.2">
      <c r="A249" s="287" t="str">
        <f>CONCATENATE(B249&amp;C249)</f>
        <v>MISTRUZZILENA</v>
      </c>
      <c r="B249" s="15" t="s">
        <v>509</v>
      </c>
      <c r="C249" s="16" t="s">
        <v>557</v>
      </c>
      <c r="D249" s="17">
        <v>43344</v>
      </c>
      <c r="E249" s="234" t="s">
        <v>897</v>
      </c>
      <c r="F249" s="142"/>
      <c r="G249" s="142"/>
    </row>
    <row r="250" spans="1:37" ht="15" customHeight="1" x14ac:dyDescent="0.2">
      <c r="A250" s="287" t="str">
        <f>CONCATENATE(B250&amp;C250)</f>
        <v>MOUMINIALI</v>
      </c>
      <c r="B250" s="15" t="s">
        <v>68</v>
      </c>
      <c r="C250" s="16" t="s">
        <v>69</v>
      </c>
      <c r="D250" s="17">
        <v>29110</v>
      </c>
      <c r="E250" s="142" t="s">
        <v>92</v>
      </c>
      <c r="F250" s="142"/>
      <c r="G250" s="14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1:37" ht="15" customHeight="1" x14ac:dyDescent="0.2">
      <c r="A251" s="287" t="str">
        <f>CONCATENATE(B251&amp;C251)</f>
        <v>NA CHAMPASSAKENZO</v>
      </c>
      <c r="B251" s="15" t="s">
        <v>364</v>
      </c>
      <c r="C251" s="16" t="s">
        <v>365</v>
      </c>
      <c r="D251" s="17">
        <v>41809</v>
      </c>
      <c r="E251" s="142" t="s">
        <v>366</v>
      </c>
      <c r="F251" s="142" t="s">
        <v>367</v>
      </c>
      <c r="G251" s="142"/>
    </row>
    <row r="252" spans="1:37" ht="15" customHeight="1" x14ac:dyDescent="0.2">
      <c r="A252" s="287" t="str">
        <f>CONCATENATE(B252&amp;C252)</f>
        <v>NEJDLOUNES</v>
      </c>
      <c r="B252" s="15" t="s">
        <v>125</v>
      </c>
      <c r="C252" s="16" t="s">
        <v>126</v>
      </c>
      <c r="D252" s="17">
        <v>41894</v>
      </c>
      <c r="E252" s="142" t="s">
        <v>138</v>
      </c>
      <c r="F252" s="142"/>
      <c r="G252" s="142"/>
    </row>
    <row r="253" spans="1:37" ht="15" customHeight="1" x14ac:dyDescent="0.2">
      <c r="A253" s="287" t="str">
        <f>CONCATENATE(B253&amp;C253)</f>
        <v>NGANGULAURE</v>
      </c>
      <c r="B253" s="15" t="s">
        <v>233</v>
      </c>
      <c r="C253" s="16" t="s">
        <v>761</v>
      </c>
      <c r="D253" s="17">
        <v>38849</v>
      </c>
      <c r="E253" s="142" t="s">
        <v>245</v>
      </c>
      <c r="F253" s="142"/>
      <c r="G253" s="142"/>
    </row>
    <row r="254" spans="1:37" ht="15" customHeight="1" x14ac:dyDescent="0.2">
      <c r="A254" s="287" t="str">
        <f>CONCATENATE(B254&amp;C254)</f>
        <v>NGUYENANGEL</v>
      </c>
      <c r="B254" s="15" t="s">
        <v>775</v>
      </c>
      <c r="C254" s="16" t="s">
        <v>65</v>
      </c>
      <c r="D254" s="17">
        <v>36413</v>
      </c>
      <c r="E254" s="234" t="s">
        <v>885</v>
      </c>
      <c r="F254" s="142"/>
      <c r="G254" s="142"/>
    </row>
    <row r="255" spans="1:37" ht="15" customHeight="1" x14ac:dyDescent="0.2">
      <c r="A255" s="287" t="str">
        <f>CONCATENATE(B255&amp;C255)</f>
        <v xml:space="preserve">NIAKATEMARIAM </v>
      </c>
      <c r="B255" s="15" t="s">
        <v>300</v>
      </c>
      <c r="C255" s="16" t="s">
        <v>301</v>
      </c>
      <c r="D255" s="17">
        <v>34968</v>
      </c>
      <c r="E255" s="142" t="s">
        <v>302</v>
      </c>
      <c r="F255" s="142"/>
      <c r="G255" s="14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1:37" ht="15" customHeight="1" x14ac:dyDescent="0.2">
      <c r="A256" s="287" t="str">
        <f>CONCATENATE(B256&amp;C256)</f>
        <v>NZENGOVICTOIRE</v>
      </c>
      <c r="B256" s="15" t="s">
        <v>497</v>
      </c>
      <c r="C256" s="16" t="s">
        <v>498</v>
      </c>
      <c r="D256" s="17">
        <v>38958</v>
      </c>
      <c r="E256" s="142" t="s">
        <v>639</v>
      </c>
      <c r="F256" s="142" t="s">
        <v>640</v>
      </c>
      <c r="G256" s="142"/>
    </row>
    <row r="257" spans="1:37" ht="15" customHeight="1" x14ac:dyDescent="0.2">
      <c r="A257" s="287" t="str">
        <f>CONCATENATE(B257&amp;C257)</f>
        <v>OJEA MANON</v>
      </c>
      <c r="B257" s="15" t="s">
        <v>368</v>
      </c>
      <c r="C257" s="16" t="s">
        <v>369</v>
      </c>
      <c r="D257" s="17">
        <v>38642</v>
      </c>
      <c r="E257" s="142" t="s">
        <v>370</v>
      </c>
      <c r="F257" s="142"/>
      <c r="G257" s="142"/>
    </row>
    <row r="258" spans="1:37" ht="15" customHeight="1" x14ac:dyDescent="0.2">
      <c r="A258" s="287" t="str">
        <f>CONCATENATE(B258&amp;C258)</f>
        <v>OPANGAULT OTALECAMILLE LEVI</v>
      </c>
      <c r="B258" s="15" t="s">
        <v>776</v>
      </c>
      <c r="C258" s="16" t="s">
        <v>777</v>
      </c>
      <c r="D258" s="17">
        <v>35658</v>
      </c>
      <c r="E258" s="234" t="s">
        <v>885</v>
      </c>
      <c r="F258" s="142"/>
      <c r="G258" s="142"/>
    </row>
    <row r="259" spans="1:37" ht="15" customHeight="1" x14ac:dyDescent="0.2">
      <c r="A259" s="287" t="str">
        <f>CONCATENATE(B259&amp;C259)</f>
        <v>OUADAHMOUNIR</v>
      </c>
      <c r="B259" s="15" t="s">
        <v>337</v>
      </c>
      <c r="C259" s="16" t="s">
        <v>348</v>
      </c>
      <c r="D259" s="17">
        <v>38197</v>
      </c>
      <c r="E259" s="142" t="s">
        <v>349</v>
      </c>
      <c r="F259" s="142"/>
      <c r="G259" s="142"/>
    </row>
    <row r="260" spans="1:37" ht="15" customHeight="1" x14ac:dyDescent="0.2">
      <c r="A260" s="287" t="str">
        <f>CONCATENATE(B260&amp;C260)</f>
        <v xml:space="preserve">OUADAHSARAH </v>
      </c>
      <c r="B260" s="15" t="s">
        <v>337</v>
      </c>
      <c r="C260" s="16" t="s">
        <v>338</v>
      </c>
      <c r="D260" s="17">
        <v>41476</v>
      </c>
      <c r="E260" s="142" t="s">
        <v>339</v>
      </c>
      <c r="F260" s="142"/>
      <c r="G260" s="14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ht="15" customHeight="1" x14ac:dyDescent="0.2">
      <c r="A261" s="287" t="str">
        <f>CONCATENATE(B261&amp;C261)</f>
        <v>OUADAHSILI</v>
      </c>
      <c r="B261" s="15" t="s">
        <v>337</v>
      </c>
      <c r="C261" s="16" t="s">
        <v>597</v>
      </c>
      <c r="D261" s="17">
        <v>37058</v>
      </c>
      <c r="E261" s="142" t="s">
        <v>806</v>
      </c>
      <c r="F261" s="142"/>
      <c r="G261" s="142"/>
    </row>
    <row r="262" spans="1:37" ht="15" customHeight="1" x14ac:dyDescent="0.2">
      <c r="A262" s="287" t="str">
        <f>CONCATENATE(B262&amp;C262)</f>
        <v>OUDARTROMANE</v>
      </c>
      <c r="B262" s="15" t="s">
        <v>191</v>
      </c>
      <c r="C262" s="16" t="s">
        <v>192</v>
      </c>
      <c r="D262" s="17">
        <v>41086</v>
      </c>
      <c r="E262" s="142" t="s">
        <v>203</v>
      </c>
      <c r="F262" s="142"/>
      <c r="G262" s="14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1:37" ht="15" customHeight="1" x14ac:dyDescent="0.2">
      <c r="A263" s="287" t="str">
        <f>CONCATENATE(B263&amp;C263)</f>
        <v>PARJOLANDREEA</v>
      </c>
      <c r="B263" s="15" t="s">
        <v>520</v>
      </c>
      <c r="C263" s="16" t="s">
        <v>521</v>
      </c>
      <c r="D263" s="17">
        <v>40513</v>
      </c>
      <c r="E263" s="142" t="s">
        <v>668</v>
      </c>
      <c r="F263" s="142" t="s">
        <v>669</v>
      </c>
      <c r="G263" s="142"/>
    </row>
    <row r="264" spans="1:37" ht="15" customHeight="1" x14ac:dyDescent="0.2">
      <c r="A264" s="287" t="str">
        <f>CONCATENATE(B264&amp;C264)</f>
        <v>PASQUIERELODIE</v>
      </c>
      <c r="B264" s="15" t="s">
        <v>590</v>
      </c>
      <c r="C264" s="16" t="s">
        <v>434</v>
      </c>
      <c r="D264" s="17">
        <v>28400</v>
      </c>
      <c r="E264" s="234" t="s">
        <v>859</v>
      </c>
      <c r="F264" s="142"/>
      <c r="G264" s="142"/>
    </row>
    <row r="265" spans="1:37" ht="15" customHeight="1" x14ac:dyDescent="0.2">
      <c r="A265" s="287" t="str">
        <f>CONCATENATE(B265&amp;C265)</f>
        <v>PASTURELERIC</v>
      </c>
      <c r="B265" s="15" t="s">
        <v>723</v>
      </c>
      <c r="C265" s="16" t="s">
        <v>506</v>
      </c>
      <c r="D265" s="17">
        <v>25400</v>
      </c>
      <c r="E265" s="234" t="s">
        <v>876</v>
      </c>
      <c r="F265" s="142"/>
      <c r="G265" s="142"/>
    </row>
    <row r="266" spans="1:37" ht="15" customHeight="1" x14ac:dyDescent="0.2">
      <c r="A266" s="287" t="str">
        <f>CONCATENATE(B266&amp;C266)</f>
        <v>PAVLOVA-MEUNIERPETYA</v>
      </c>
      <c r="B266" s="15" t="s">
        <v>740</v>
      </c>
      <c r="C266" s="16" t="s">
        <v>741</v>
      </c>
      <c r="D266" s="17">
        <v>30425</v>
      </c>
      <c r="E266" s="234" t="s">
        <v>256</v>
      </c>
      <c r="F266" s="142"/>
      <c r="G266" s="142"/>
    </row>
    <row r="267" spans="1:37" ht="15" customHeight="1" x14ac:dyDescent="0.2">
      <c r="A267" s="287" t="str">
        <f>CONCATENATE(B267&amp;C267)</f>
        <v>PEIXOTODEBORAH</v>
      </c>
      <c r="B267" s="15" t="s">
        <v>567</v>
      </c>
      <c r="C267" s="16" t="s">
        <v>568</v>
      </c>
      <c r="D267" s="17">
        <v>42318</v>
      </c>
      <c r="E267" s="234" t="s">
        <v>868</v>
      </c>
      <c r="F267" s="142"/>
      <c r="G267" s="142"/>
    </row>
    <row r="268" spans="1:37" ht="15" customHeight="1" x14ac:dyDescent="0.2">
      <c r="A268" s="287" t="str">
        <f>CONCATENATE(B268&amp;C268)</f>
        <v>PEIXOTOMATILDE</v>
      </c>
      <c r="B268" s="15" t="s">
        <v>567</v>
      </c>
      <c r="C268" s="16" t="s">
        <v>569</v>
      </c>
      <c r="D268" s="17">
        <v>41083</v>
      </c>
      <c r="E268" s="142" t="s">
        <v>670</v>
      </c>
      <c r="F268" s="142"/>
      <c r="G268" s="142"/>
    </row>
    <row r="269" spans="1:37" ht="15" customHeight="1" x14ac:dyDescent="0.2">
      <c r="A269" s="287" t="str">
        <f>CONCATENATE(B269&amp;C269)</f>
        <v>PELLYGREGORY</v>
      </c>
      <c r="B269" s="15" t="s">
        <v>313</v>
      </c>
      <c r="C269" s="16" t="s">
        <v>222</v>
      </c>
      <c r="D269" s="17">
        <v>36014</v>
      </c>
      <c r="E269" s="234" t="s">
        <v>813</v>
      </c>
      <c r="F269" s="142"/>
      <c r="G269" s="142"/>
    </row>
    <row r="270" spans="1:37" ht="15" customHeight="1" x14ac:dyDescent="0.2">
      <c r="A270" s="287" t="str">
        <f>CONCATENATE(B270&amp;C270)</f>
        <v>PELLYSYLVAIN</v>
      </c>
      <c r="B270" s="15" t="s">
        <v>313</v>
      </c>
      <c r="C270" s="16" t="s">
        <v>314</v>
      </c>
      <c r="D270" s="17">
        <v>25790</v>
      </c>
      <c r="E270" s="142" t="s">
        <v>315</v>
      </c>
      <c r="F270" s="142"/>
      <c r="G270" s="14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ht="15" customHeight="1" x14ac:dyDescent="0.2">
      <c r="A271" s="287" t="str">
        <f>CONCATENATE(B271&amp;C271)</f>
        <v>PHILIPPEMARION</v>
      </c>
      <c r="B271" s="15" t="s">
        <v>517</v>
      </c>
      <c r="C271" s="16" t="s">
        <v>531</v>
      </c>
      <c r="D271" s="17">
        <v>34476</v>
      </c>
      <c r="E271" s="142" t="s">
        <v>627</v>
      </c>
      <c r="F271" s="142"/>
      <c r="G271" s="14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1:37" ht="15" customHeight="1" x14ac:dyDescent="0.2">
      <c r="A272" s="287" t="str">
        <f>CONCATENATE(B272&amp;C272)</f>
        <v>PILETMARINE</v>
      </c>
      <c r="B272" s="15" t="s">
        <v>66</v>
      </c>
      <c r="C272" s="16" t="s">
        <v>67</v>
      </c>
      <c r="D272" s="17">
        <v>36084</v>
      </c>
      <c r="E272" s="142" t="s">
        <v>88</v>
      </c>
      <c r="F272" s="142"/>
      <c r="G272" s="14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1:37" ht="15" customHeight="1" x14ac:dyDescent="0.2">
      <c r="A273" s="287" t="str">
        <f>CONCATENATE(B273&amp;C273)</f>
        <v>PILETNATACHA</v>
      </c>
      <c r="B273" s="15" t="s">
        <v>66</v>
      </c>
      <c r="C273" s="16" t="s">
        <v>779</v>
      </c>
      <c r="D273" s="17">
        <v>25520</v>
      </c>
      <c r="E273" s="142"/>
      <c r="F273" s="142"/>
      <c r="G273" s="142"/>
    </row>
    <row r="274" spans="1:37" ht="15" customHeight="1" x14ac:dyDescent="0.2">
      <c r="A274" s="287" t="str">
        <f>CONCATENATE(B274&amp;C274)</f>
        <v>PITTSEDGAR</v>
      </c>
      <c r="B274" s="15" t="s">
        <v>281</v>
      </c>
      <c r="C274" s="16" t="s">
        <v>282</v>
      </c>
      <c r="D274" s="17">
        <v>40783</v>
      </c>
      <c r="E274" s="142" t="s">
        <v>283</v>
      </c>
      <c r="F274" s="142"/>
      <c r="G274" s="142"/>
    </row>
    <row r="275" spans="1:37" ht="15" customHeight="1" x14ac:dyDescent="0.2">
      <c r="A275" s="287" t="str">
        <f>CONCATENATE(B275&amp;C275)</f>
        <v>PONTCHATEAUYOHAN</v>
      </c>
      <c r="B275" s="15" t="s">
        <v>780</v>
      </c>
      <c r="C275" s="16" t="s">
        <v>781</v>
      </c>
      <c r="D275" s="17">
        <v>35730</v>
      </c>
      <c r="E275" s="234" t="s">
        <v>816</v>
      </c>
      <c r="F275" s="142"/>
      <c r="G275" s="142"/>
    </row>
    <row r="276" spans="1:37" ht="15" customHeight="1" x14ac:dyDescent="0.2">
      <c r="A276" s="287" t="str">
        <f>CONCATENATE(B276&amp;C276)</f>
        <v>PORQUEZMATHILDE</v>
      </c>
      <c r="B276" s="15" t="s">
        <v>522</v>
      </c>
      <c r="C276" s="16" t="s">
        <v>523</v>
      </c>
      <c r="D276" s="17">
        <v>39261</v>
      </c>
      <c r="E276" s="142" t="s">
        <v>701</v>
      </c>
      <c r="F276" s="142"/>
      <c r="G276" s="142"/>
    </row>
    <row r="277" spans="1:37" ht="15" customHeight="1" x14ac:dyDescent="0.2">
      <c r="A277" s="287" t="str">
        <f>CONCATENATE(B277&amp;C277)</f>
        <v>PORSANGLADYS</v>
      </c>
      <c r="B277" s="15" t="s">
        <v>241</v>
      </c>
      <c r="C277" s="16" t="s">
        <v>242</v>
      </c>
      <c r="D277" s="17">
        <v>38190</v>
      </c>
      <c r="E277" s="142" t="s">
        <v>243</v>
      </c>
      <c r="F277" s="142"/>
      <c r="G277" s="14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t="15" customHeight="1" x14ac:dyDescent="0.2">
      <c r="A278" s="287" t="str">
        <f>CONCATENATE(B278&amp;C278)</f>
        <v>PUECHRAPHAEL</v>
      </c>
      <c r="B278" s="15" t="s">
        <v>686</v>
      </c>
      <c r="C278" s="16" t="s">
        <v>572</v>
      </c>
      <c r="D278" s="17">
        <v>42987</v>
      </c>
      <c r="E278" s="234" t="s">
        <v>872</v>
      </c>
      <c r="F278" s="142"/>
      <c r="G278" s="142"/>
    </row>
    <row r="279" spans="1:37" ht="15" customHeight="1" x14ac:dyDescent="0.2">
      <c r="A279" s="287" t="str">
        <f>CONCATENATE(B279&amp;C279)</f>
        <v>RAUNAEWAN</v>
      </c>
      <c r="B279" s="15" t="s">
        <v>116</v>
      </c>
      <c r="C279" s="16" t="s">
        <v>117</v>
      </c>
      <c r="D279" s="17">
        <v>40199</v>
      </c>
      <c r="E279" s="142" t="s">
        <v>142</v>
      </c>
      <c r="F279" s="142"/>
      <c r="G279" s="14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t="15" customHeight="1" x14ac:dyDescent="0.2">
      <c r="A280" s="287" t="str">
        <f>CONCATENATE(B280&amp;C280)</f>
        <v xml:space="preserve">REINOREMI </v>
      </c>
      <c r="B280" s="15" t="s">
        <v>511</v>
      </c>
      <c r="C280" s="16" t="s">
        <v>303</v>
      </c>
      <c r="D280" s="17">
        <v>36401</v>
      </c>
      <c r="E280" s="234" t="s">
        <v>891</v>
      </c>
      <c r="F280" s="142"/>
      <c r="G280" s="142"/>
    </row>
    <row r="281" spans="1:37" ht="15" customHeight="1" x14ac:dyDescent="0.2">
      <c r="A281" s="287" t="str">
        <f>CONCATENATE(B281&amp;C281)</f>
        <v>REINOTEDDY</v>
      </c>
      <c r="B281" s="15" t="s">
        <v>511</v>
      </c>
      <c r="C281" s="16" t="s">
        <v>427</v>
      </c>
      <c r="D281" s="17">
        <v>35054</v>
      </c>
      <c r="E281" s="142" t="s">
        <v>703</v>
      </c>
      <c r="F281" s="142"/>
      <c r="G281" s="142"/>
    </row>
    <row r="282" spans="1:37" ht="15" customHeight="1" x14ac:dyDescent="0.2">
      <c r="A282" s="287" t="str">
        <f>CONCATENATE(B282&amp;C282)</f>
        <v>RESLINGERLEO</v>
      </c>
      <c r="B282" s="15" t="s">
        <v>162</v>
      </c>
      <c r="C282" s="16" t="s">
        <v>165</v>
      </c>
      <c r="D282" s="17">
        <v>41752</v>
      </c>
      <c r="E282" s="142" t="s">
        <v>164</v>
      </c>
      <c r="F282" s="142"/>
      <c r="G282" s="14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1:37" ht="15" customHeight="1" x14ac:dyDescent="0.2">
      <c r="A283" s="287" t="str">
        <f>CONCATENATE(B283&amp;C283)</f>
        <v>RESLINGERLUCAS</v>
      </c>
      <c r="B283" s="15" t="s">
        <v>162</v>
      </c>
      <c r="C283" s="16" t="s">
        <v>128</v>
      </c>
      <c r="D283" s="17">
        <v>41142</v>
      </c>
      <c r="E283" s="142" t="s">
        <v>164</v>
      </c>
      <c r="F283" s="142"/>
      <c r="G283" s="14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1:37" ht="15" customHeight="1" x14ac:dyDescent="0.2">
      <c r="A284" s="287" t="str">
        <f>CONCATENATE(B284&amp;C284)</f>
        <v>RESLINGERMYRIAM</v>
      </c>
      <c r="B284" s="15" t="s">
        <v>162</v>
      </c>
      <c r="C284" s="16" t="s">
        <v>538</v>
      </c>
      <c r="D284" s="17">
        <v>28657</v>
      </c>
      <c r="E284" s="142" t="s">
        <v>699</v>
      </c>
      <c r="F284" s="142"/>
      <c r="G284" s="14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1:37" ht="15" customHeight="1" x14ac:dyDescent="0.2">
      <c r="A285" s="287" t="str">
        <f>CONCATENATE(B285&amp;C285)</f>
        <v>RESLINGERNATHAN</v>
      </c>
      <c r="B285" s="15" t="s">
        <v>162</v>
      </c>
      <c r="C285" s="16" t="s">
        <v>163</v>
      </c>
      <c r="D285" s="17">
        <v>40300</v>
      </c>
      <c r="E285" s="142" t="s">
        <v>164</v>
      </c>
      <c r="F285" s="142"/>
      <c r="G285" s="14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1:37" ht="15" customHeight="1" x14ac:dyDescent="0.2">
      <c r="A286" s="287" t="str">
        <f>CONCATENATE(B286&amp;C286)</f>
        <v>RESLINGEROLIVIER</v>
      </c>
      <c r="B286" s="15" t="s">
        <v>162</v>
      </c>
      <c r="C286" s="16" t="s">
        <v>407</v>
      </c>
      <c r="D286" s="17">
        <v>29821</v>
      </c>
      <c r="E286" s="234" t="s">
        <v>164</v>
      </c>
      <c r="F286" s="142"/>
      <c r="G286" s="142"/>
    </row>
    <row r="287" spans="1:37" ht="15" customHeight="1" x14ac:dyDescent="0.2">
      <c r="A287" s="287" t="str">
        <f>CONCATENATE(B287&amp;C287)</f>
        <v>RIBERECHARLOTTE</v>
      </c>
      <c r="B287" s="15" t="s">
        <v>449</v>
      </c>
      <c r="C287" s="16" t="s">
        <v>450</v>
      </c>
      <c r="D287" s="17">
        <v>40405</v>
      </c>
      <c r="E287" s="142" t="s">
        <v>673</v>
      </c>
      <c r="F287" s="142" t="s">
        <v>674</v>
      </c>
      <c r="G287" s="14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1:37" ht="15" customHeight="1" x14ac:dyDescent="0.2">
      <c r="A288" s="287" t="str">
        <f>CONCATENATE(B288&amp;C288)</f>
        <v>RIGOTTRISTAN</v>
      </c>
      <c r="B288" s="15" t="s">
        <v>72</v>
      </c>
      <c r="C288" s="16" t="s">
        <v>75</v>
      </c>
      <c r="D288" s="17">
        <v>35977</v>
      </c>
      <c r="E288" s="142" t="s">
        <v>90</v>
      </c>
      <c r="F288" s="142"/>
      <c r="G288" s="14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1:37" ht="15" customHeight="1" x14ac:dyDescent="0.2">
      <c r="A289" s="287" t="str">
        <f>CONCATENATE(B289&amp;C289)</f>
        <v>RINGUETNOEVAN</v>
      </c>
      <c r="B289" s="15" t="s">
        <v>219</v>
      </c>
      <c r="C289" s="16" t="s">
        <v>220</v>
      </c>
      <c r="D289" s="17">
        <v>42440</v>
      </c>
      <c r="E289" s="142" t="s">
        <v>229</v>
      </c>
      <c r="F289" s="142"/>
      <c r="G289" s="142"/>
    </row>
    <row r="290" spans="1:37" ht="15" customHeight="1" x14ac:dyDescent="0.2">
      <c r="A290" s="287" t="str">
        <f>CONCATENATE(B290&amp;C290)</f>
        <v>ROCHELLELAURENT</v>
      </c>
      <c r="B290" s="15" t="s">
        <v>62</v>
      </c>
      <c r="C290" s="16" t="s">
        <v>63</v>
      </c>
      <c r="D290" s="17">
        <v>24750</v>
      </c>
      <c r="E290" s="142" t="s">
        <v>85</v>
      </c>
      <c r="F290" s="142"/>
      <c r="G290" s="14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1:37" ht="15" customHeight="1" x14ac:dyDescent="0.2">
      <c r="A291" s="287" t="str">
        <f>CONCATENATE(B291&amp;C291)</f>
        <v>ROCHELLELOUIS</v>
      </c>
      <c r="B291" s="15" t="s">
        <v>62</v>
      </c>
      <c r="C291" s="16" t="s">
        <v>234</v>
      </c>
      <c r="D291" s="17">
        <v>39044</v>
      </c>
      <c r="E291" s="142" t="s">
        <v>235</v>
      </c>
      <c r="F291" s="142"/>
      <c r="G291" s="142"/>
    </row>
    <row r="292" spans="1:37" ht="15" customHeight="1" x14ac:dyDescent="0.2">
      <c r="A292" s="287" t="str">
        <f>CONCATENATE(B292&amp;C292)</f>
        <v>ROGEROCTAVE</v>
      </c>
      <c r="B292" s="15" t="s">
        <v>659</v>
      </c>
      <c r="C292" s="16" t="s">
        <v>660</v>
      </c>
      <c r="D292" s="17">
        <v>42181</v>
      </c>
      <c r="E292" s="234" t="s">
        <v>851</v>
      </c>
      <c r="F292" s="142"/>
      <c r="G292" s="142"/>
    </row>
    <row r="293" spans="1:37" ht="15" customHeight="1" x14ac:dyDescent="0.2">
      <c r="A293" s="287" t="str">
        <f>CONCATENATE(B293&amp;C293)</f>
        <v>ROGLIANOLUCAS</v>
      </c>
      <c r="B293" s="15" t="s">
        <v>127</v>
      </c>
      <c r="C293" s="16" t="s">
        <v>128</v>
      </c>
      <c r="D293" s="17">
        <v>39903</v>
      </c>
      <c r="E293" s="142" t="s">
        <v>147</v>
      </c>
      <c r="F293" s="142"/>
      <c r="G293" s="14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1:37" ht="15" customHeight="1" x14ac:dyDescent="0.2">
      <c r="A294" s="287" t="str">
        <f>CONCATENATE(B294&amp;C294)</f>
        <v>ROLLANDBENJAMIN</v>
      </c>
      <c r="B294" s="15" t="s">
        <v>263</v>
      </c>
      <c r="C294" s="16" t="s">
        <v>264</v>
      </c>
      <c r="D294" s="17">
        <v>31377</v>
      </c>
      <c r="E294" s="142" t="s">
        <v>265</v>
      </c>
      <c r="F294" s="142"/>
      <c r="G294" s="14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1:37" ht="15" customHeight="1" x14ac:dyDescent="0.2">
      <c r="A295" s="287" t="str">
        <f>CONCATENATE(B295&amp;C295)</f>
        <v>ROLLANDTHIBAUD</v>
      </c>
      <c r="B295" s="15" t="s">
        <v>263</v>
      </c>
      <c r="C295" s="16" t="s">
        <v>271</v>
      </c>
      <c r="D295" s="17">
        <v>32664</v>
      </c>
      <c r="E295" s="142" t="s">
        <v>272</v>
      </c>
      <c r="F295" s="142"/>
      <c r="G295" s="14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1:37" ht="15" customHeight="1" x14ac:dyDescent="0.2">
      <c r="A296" s="287" t="str">
        <f>CONCATENATE(B296&amp;C296)</f>
        <v>ROMDHANIMAYA</v>
      </c>
      <c r="B296" s="15" t="s">
        <v>749</v>
      </c>
      <c r="C296" s="16" t="s">
        <v>750</v>
      </c>
      <c r="D296" s="17">
        <v>41840</v>
      </c>
      <c r="E296" s="234" t="s">
        <v>814</v>
      </c>
      <c r="F296" s="142"/>
      <c r="G296" s="142"/>
    </row>
    <row r="297" spans="1:37" ht="15" customHeight="1" x14ac:dyDescent="0.2">
      <c r="A297" s="287" t="str">
        <f>CONCATENATE(B297&amp;C297)</f>
        <v>ROMDHANINEILA</v>
      </c>
      <c r="B297" s="15" t="s">
        <v>749</v>
      </c>
      <c r="C297" s="16" t="s">
        <v>751</v>
      </c>
      <c r="D297" s="17">
        <v>42894</v>
      </c>
      <c r="E297" s="234" t="s">
        <v>814</v>
      </c>
      <c r="F297" s="142"/>
      <c r="G297" s="142"/>
    </row>
    <row r="298" spans="1:37" ht="15" customHeight="1" x14ac:dyDescent="0.2">
      <c r="A298" s="287" t="str">
        <f>CONCATENATE(B298&amp;C298)</f>
        <v>ROSPIDECHARLES</v>
      </c>
      <c r="B298" s="15" t="s">
        <v>189</v>
      </c>
      <c r="C298" s="16" t="s">
        <v>190</v>
      </c>
      <c r="D298" s="17">
        <v>32078</v>
      </c>
      <c r="E298" s="142" t="s">
        <v>202</v>
      </c>
      <c r="F298" s="142"/>
      <c r="G298" s="14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1:37" ht="15" customHeight="1" x14ac:dyDescent="0.2">
      <c r="A299" s="287" t="str">
        <f>CONCATENATE(B299&amp;C299)</f>
        <v>ROUVETTHOMAS</v>
      </c>
      <c r="B299" s="15" t="s">
        <v>294</v>
      </c>
      <c r="C299" s="16" t="s">
        <v>64</v>
      </c>
      <c r="D299" s="17">
        <v>36088</v>
      </c>
      <c r="E299" s="142" t="s">
        <v>291</v>
      </c>
      <c r="F299" s="142"/>
      <c r="G299" s="14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1:37" ht="15" customHeight="1" x14ac:dyDescent="0.2">
      <c r="A300" s="287" t="str">
        <f>CONCATENATE(B300&amp;C300)</f>
        <v>SAKOBAKARY</v>
      </c>
      <c r="B300" s="15" t="s">
        <v>316</v>
      </c>
      <c r="C300" s="16" t="s">
        <v>317</v>
      </c>
      <c r="D300" s="17">
        <v>31463</v>
      </c>
      <c r="E300" s="142" t="s">
        <v>318</v>
      </c>
      <c r="F300" s="142"/>
      <c r="G300" s="14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1:37" ht="15" customHeight="1" x14ac:dyDescent="0.2">
      <c r="A301" s="287" t="str">
        <f>CONCATENATE(B301&amp;C301)</f>
        <v>SALIOUTITOUAN</v>
      </c>
      <c r="B301" s="15" t="s">
        <v>532</v>
      </c>
      <c r="C301" s="16" t="s">
        <v>533</v>
      </c>
      <c r="D301" s="17">
        <v>41054</v>
      </c>
      <c r="E301" s="142" t="s">
        <v>634</v>
      </c>
      <c r="F301" s="142" t="s">
        <v>635</v>
      </c>
      <c r="G301" s="14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1:37" ht="15" customHeight="1" x14ac:dyDescent="0.2">
      <c r="A302" s="287" t="str">
        <f>CONCATENATE(B302&amp;C302)</f>
        <v>SAMBAKESADIO</v>
      </c>
      <c r="B302" s="15" t="s">
        <v>790</v>
      </c>
      <c r="C302" s="16" t="s">
        <v>791</v>
      </c>
      <c r="D302" s="17">
        <v>38107</v>
      </c>
      <c r="E302" s="234" t="s">
        <v>887</v>
      </c>
      <c r="F302" s="142"/>
      <c r="G302" s="142"/>
    </row>
    <row r="303" spans="1:37" ht="15" customHeight="1" x14ac:dyDescent="0.2">
      <c r="A303" s="287" t="str">
        <f>CONCATENATE(B303&amp;C303)</f>
        <v>SAMOTERIC</v>
      </c>
      <c r="B303" s="15" t="s">
        <v>505</v>
      </c>
      <c r="C303" s="16" t="s">
        <v>506</v>
      </c>
      <c r="D303" s="17">
        <v>26485</v>
      </c>
      <c r="E303" s="142" t="s">
        <v>713</v>
      </c>
      <c r="F303" s="142"/>
      <c r="G303" s="142"/>
    </row>
    <row r="304" spans="1:37" ht="15" customHeight="1" x14ac:dyDescent="0.2">
      <c r="A304" s="287" t="str">
        <f>CONCATENATE(B304&amp;C304)</f>
        <v>SELVALEONIE</v>
      </c>
      <c r="B304" s="15" t="s">
        <v>539</v>
      </c>
      <c r="C304" s="16" t="s">
        <v>540</v>
      </c>
      <c r="D304" s="17">
        <v>42065</v>
      </c>
      <c r="E304" s="234" t="s">
        <v>846</v>
      </c>
      <c r="F304" s="142"/>
      <c r="G304" s="14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1:37" ht="15" customHeight="1" x14ac:dyDescent="0.2">
      <c r="A305" s="287" t="str">
        <f>CONCATENATE(B305&amp;C305)</f>
        <v>SERGENTLALY</v>
      </c>
      <c r="B305" s="15" t="s">
        <v>102</v>
      </c>
      <c r="C305" s="16" t="s">
        <v>103</v>
      </c>
      <c r="D305" s="17">
        <v>39253</v>
      </c>
      <c r="E305" s="142" t="s">
        <v>254</v>
      </c>
      <c r="F305" s="142"/>
      <c r="G305" s="14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1:37" ht="15" customHeight="1" x14ac:dyDescent="0.2">
      <c r="A306" s="287" t="str">
        <f>CONCATENATE(B306&amp;C306)</f>
        <v>SIMONHECTOR</v>
      </c>
      <c r="B306" s="15" t="s">
        <v>182</v>
      </c>
      <c r="C306" s="16" t="s">
        <v>183</v>
      </c>
      <c r="D306" s="17">
        <v>40009</v>
      </c>
      <c r="E306" s="142" t="s">
        <v>187</v>
      </c>
      <c r="F306" s="142"/>
      <c r="G306" s="14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1:37" ht="15" customHeight="1" x14ac:dyDescent="0.2">
      <c r="A307" s="287" t="str">
        <f>CONCATENATE(B307&amp;C307)</f>
        <v>SOURISROBIN</v>
      </c>
      <c r="B307" s="15" t="s">
        <v>224</v>
      </c>
      <c r="C307" s="16" t="s">
        <v>225</v>
      </c>
      <c r="D307" s="17">
        <v>39548</v>
      </c>
      <c r="E307" s="142" t="s">
        <v>232</v>
      </c>
      <c r="F307" s="142"/>
      <c r="G307" s="142"/>
    </row>
    <row r="308" spans="1:37" ht="15" customHeight="1" x14ac:dyDescent="0.2">
      <c r="A308" s="287" t="str">
        <f>CONCATENATE(B308&amp;C308)</f>
        <v>SROUSSIEVAN</v>
      </c>
      <c r="B308" s="15" t="s">
        <v>384</v>
      </c>
      <c r="C308" s="16" t="s">
        <v>385</v>
      </c>
      <c r="D308" s="17">
        <v>40066</v>
      </c>
      <c r="E308" s="142" t="s">
        <v>386</v>
      </c>
      <c r="F308" s="142" t="s">
        <v>387</v>
      </c>
      <c r="G308" s="142"/>
    </row>
    <row r="309" spans="1:37" ht="15" customHeight="1" x14ac:dyDescent="0.2">
      <c r="A309" s="287" t="str">
        <f>CONCATENATE(B309&amp;C309)</f>
        <v>SUARDCLAIRE</v>
      </c>
      <c r="B309" s="15" t="s">
        <v>616</v>
      </c>
      <c r="C309" s="16" t="s">
        <v>50</v>
      </c>
      <c r="D309" s="17">
        <v>35985</v>
      </c>
      <c r="E309" s="234" t="s">
        <v>807</v>
      </c>
      <c r="F309" s="142"/>
      <c r="G309" s="142"/>
    </row>
    <row r="310" spans="1:37" ht="15" customHeight="1" x14ac:dyDescent="0.2">
      <c r="A310" s="287" t="str">
        <f>CONCATENATE(B310&amp;C310)</f>
        <v>TAILLEFONDLOIS</v>
      </c>
      <c r="B310" s="15" t="s">
        <v>158</v>
      </c>
      <c r="C310" s="16" t="s">
        <v>159</v>
      </c>
      <c r="D310" s="17">
        <v>41543</v>
      </c>
      <c r="E310" s="142" t="s">
        <v>161</v>
      </c>
      <c r="F310" s="142"/>
      <c r="G310" s="14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1:37" ht="15" customHeight="1" x14ac:dyDescent="0.2">
      <c r="A311" s="287" t="str">
        <f>CONCATENATE(B311&amp;C311)</f>
        <v>TATY ESSOCKAMBATHOMAS</v>
      </c>
      <c r="B311" s="15" t="s">
        <v>563</v>
      </c>
      <c r="C311" s="16" t="s">
        <v>64</v>
      </c>
      <c r="D311" s="17">
        <v>40658</v>
      </c>
      <c r="E311" s="142" t="s">
        <v>702</v>
      </c>
      <c r="F311" s="142"/>
      <c r="G311" s="142"/>
    </row>
    <row r="312" spans="1:37" ht="15" customHeight="1" x14ac:dyDescent="0.2">
      <c r="A312" s="287" t="str">
        <f>CONCATENATE(B312&amp;C312)</f>
        <v>TCHONDEMOHAMED</v>
      </c>
      <c r="B312" s="15" t="s">
        <v>424</v>
      </c>
      <c r="C312" s="16" t="s">
        <v>58</v>
      </c>
      <c r="D312" s="17">
        <v>39808</v>
      </c>
      <c r="E312" s="142" t="s">
        <v>429</v>
      </c>
      <c r="F312" s="142" t="s">
        <v>430</v>
      </c>
      <c r="G312" s="142"/>
    </row>
    <row r="313" spans="1:37" ht="15" customHeight="1" x14ac:dyDescent="0.2">
      <c r="A313" s="287" t="str">
        <f>CONCATENATE(B313&amp;C313)</f>
        <v>TESORKYLIAN</v>
      </c>
      <c r="B313" s="15" t="s">
        <v>714</v>
      </c>
      <c r="C313" s="16" t="s">
        <v>715</v>
      </c>
      <c r="D313" s="17">
        <v>42334</v>
      </c>
      <c r="E313" s="234" t="s">
        <v>869</v>
      </c>
      <c r="F313" s="142"/>
      <c r="G313" s="142"/>
    </row>
    <row r="314" spans="1:37" ht="15" customHeight="1" x14ac:dyDescent="0.2">
      <c r="A314" s="287" t="str">
        <f>CONCATENATE(B314&amp;C314)</f>
        <v>THENAULTDAVID</v>
      </c>
      <c r="B314" s="15" t="s">
        <v>70</v>
      </c>
      <c r="C314" s="16" t="s">
        <v>71</v>
      </c>
      <c r="D314" s="17">
        <v>36530</v>
      </c>
      <c r="E314" s="142" t="s">
        <v>89</v>
      </c>
      <c r="F314" s="142"/>
      <c r="G314" s="14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1:37" ht="15" customHeight="1" x14ac:dyDescent="0.2">
      <c r="A315" s="287" t="str">
        <f>CONCATENATE(B315&amp;C315)</f>
        <v>TIRAUANA PAULA</v>
      </c>
      <c r="B315" s="15" t="s">
        <v>757</v>
      </c>
      <c r="C315" s="16" t="s">
        <v>514</v>
      </c>
      <c r="D315" s="17">
        <v>26811</v>
      </c>
      <c r="E315" s="234" t="s">
        <v>141</v>
      </c>
      <c r="F315" s="142"/>
      <c r="G315" s="14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1:37" ht="15" customHeight="1" x14ac:dyDescent="0.2">
      <c r="A316" s="287" t="str">
        <f>CONCATENATE(B316&amp;C316)</f>
        <v>TIRAUHUGO</v>
      </c>
      <c r="B316" s="15" t="s">
        <v>757</v>
      </c>
      <c r="C316" s="16" t="s">
        <v>119</v>
      </c>
      <c r="D316" s="17">
        <v>39957</v>
      </c>
      <c r="E316" s="142" t="s">
        <v>141</v>
      </c>
      <c r="F316" s="142"/>
      <c r="G316" s="142"/>
    </row>
    <row r="317" spans="1:37" ht="15" customHeight="1" x14ac:dyDescent="0.2">
      <c r="A317" s="287" t="str">
        <f>CONCATENATE(B317&amp;C317)</f>
        <v>TOI-BOURSEAULINDSAY</v>
      </c>
      <c r="B317" s="15" t="s">
        <v>418</v>
      </c>
      <c r="C317" s="16" t="s">
        <v>419</v>
      </c>
      <c r="D317" s="17">
        <v>35747</v>
      </c>
      <c r="E317" s="142" t="s">
        <v>420</v>
      </c>
      <c r="F317" s="142"/>
      <c r="G317" s="14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1:37" ht="15" customHeight="1" x14ac:dyDescent="0.2">
      <c r="A318" s="287" t="str">
        <f>CONCATENATE(B318&amp;C318)</f>
        <v>TONGFABIEN</v>
      </c>
      <c r="B318" s="15" t="s">
        <v>515</v>
      </c>
      <c r="C318" s="16" t="s">
        <v>516</v>
      </c>
      <c r="D318" s="17">
        <v>36732</v>
      </c>
      <c r="E318" s="142" t="s">
        <v>707</v>
      </c>
      <c r="F318" s="142"/>
      <c r="G318" s="142"/>
    </row>
    <row r="319" spans="1:37" ht="15" customHeight="1" x14ac:dyDescent="0.2">
      <c r="A319" s="287" t="str">
        <f>CONCATENATE(B319&amp;C319)</f>
        <v>TONGPHILIPPE</v>
      </c>
      <c r="B319" s="15" t="s">
        <v>515</v>
      </c>
      <c r="C319" s="16" t="s">
        <v>517</v>
      </c>
      <c r="D319" s="17">
        <v>24208</v>
      </c>
      <c r="E319" s="142" t="s">
        <v>706</v>
      </c>
      <c r="F319" s="142"/>
      <c r="G319" s="142"/>
    </row>
    <row r="320" spans="1:37" ht="15" customHeight="1" x14ac:dyDescent="0.2">
      <c r="A320" s="287" t="str">
        <f>CONCATENATE(B320&amp;C320)</f>
        <v>TRAN-LAVENUEYOLAN</v>
      </c>
      <c r="B320" s="15" t="s">
        <v>759</v>
      </c>
      <c r="C320" s="16" t="s">
        <v>388</v>
      </c>
      <c r="D320" s="17">
        <v>40471</v>
      </c>
      <c r="E320" s="142" t="s">
        <v>389</v>
      </c>
      <c r="F320" s="142" t="s">
        <v>425</v>
      </c>
      <c r="G320" s="142"/>
    </row>
    <row r="321" spans="1:37" ht="15" customHeight="1" x14ac:dyDescent="0.2">
      <c r="A321" s="287" t="str">
        <f>CONCATENATE(B321&amp;C321)</f>
        <v>TRASTOURMARINE</v>
      </c>
      <c r="B321" s="15" t="s">
        <v>559</v>
      </c>
      <c r="C321" s="16" t="s">
        <v>67</v>
      </c>
      <c r="D321" s="17">
        <v>30831</v>
      </c>
      <c r="E321" s="142" t="s">
        <v>705</v>
      </c>
      <c r="F321" s="142"/>
      <c r="G321" s="142"/>
    </row>
    <row r="322" spans="1:37" ht="15" customHeight="1" x14ac:dyDescent="0.2">
      <c r="A322" s="287" t="str">
        <f>CONCATENATE(B322&amp;C322)</f>
        <v>TUALSTEVE</v>
      </c>
      <c r="B322" s="15" t="s">
        <v>782</v>
      </c>
      <c r="C322" s="16" t="s">
        <v>783</v>
      </c>
      <c r="D322" s="17">
        <v>28580</v>
      </c>
      <c r="E322" s="234" t="s">
        <v>885</v>
      </c>
      <c r="F322" s="142"/>
      <c r="G322" s="142"/>
    </row>
    <row r="323" spans="1:37" ht="15" customHeight="1" x14ac:dyDescent="0.2">
      <c r="A323" s="287" t="str">
        <f>CONCATENATE(B323&amp;C323)</f>
        <v>VERGERJEREMY</v>
      </c>
      <c r="B323" s="15" t="s">
        <v>598</v>
      </c>
      <c r="C323" s="16" t="s">
        <v>599</v>
      </c>
      <c r="D323" s="17">
        <v>31783</v>
      </c>
      <c r="E323" s="142" t="s">
        <v>680</v>
      </c>
      <c r="F323" s="142"/>
      <c r="G323" s="142"/>
    </row>
    <row r="324" spans="1:37" ht="15" customHeight="1" x14ac:dyDescent="0.2">
      <c r="A324" s="287" t="str">
        <f>CONCATENATE(B324&amp;C324)</f>
        <v>YAHIAOUIAHMED</v>
      </c>
      <c r="B324" s="15" t="s">
        <v>239</v>
      </c>
      <c r="C324" s="16" t="s">
        <v>240</v>
      </c>
      <c r="D324" s="17">
        <v>38648</v>
      </c>
      <c r="E324" s="142" t="s">
        <v>244</v>
      </c>
      <c r="F324" s="142"/>
      <c r="G324" s="142"/>
    </row>
    <row r="325" spans="1:37" ht="15" customHeight="1" x14ac:dyDescent="0.2">
      <c r="A325" s="287" t="str">
        <f>CONCATENATE(B325&amp;C325)</f>
        <v>YAHIAOUIDJAMEL</v>
      </c>
      <c r="B325" s="15" t="s">
        <v>239</v>
      </c>
      <c r="C325" s="16" t="s">
        <v>734</v>
      </c>
      <c r="D325" s="17">
        <v>28374</v>
      </c>
      <c r="E325" s="234" t="s">
        <v>244</v>
      </c>
      <c r="F325" s="142"/>
      <c r="G325" s="142"/>
    </row>
    <row r="326" spans="1:37" ht="15" customHeight="1" x14ac:dyDescent="0.2">
      <c r="A326" s="287" t="str">
        <f>CONCATENATE(B326&amp;C326)</f>
        <v>YATTARA-GESLINKADIDIATOU</v>
      </c>
      <c r="B326" s="15" t="s">
        <v>600</v>
      </c>
      <c r="C326" s="16" t="s">
        <v>601</v>
      </c>
      <c r="D326" s="17">
        <v>36613</v>
      </c>
      <c r="E326" s="142" t="s">
        <v>638</v>
      </c>
      <c r="F326" s="142"/>
      <c r="G326" s="142"/>
    </row>
    <row r="327" spans="1:37" ht="15" customHeight="1" x14ac:dyDescent="0.2">
      <c r="A327" s="287" t="str">
        <f>CONCATENATE(B327&amp;C327)</f>
        <v>YOUSSOUFAYINOUDINE</v>
      </c>
      <c r="B327" s="15" t="s">
        <v>489</v>
      </c>
      <c r="C327" s="16" t="s">
        <v>490</v>
      </c>
      <c r="D327" s="17">
        <v>37761</v>
      </c>
      <c r="E327" s="234" t="s">
        <v>842</v>
      </c>
      <c r="F327" s="142"/>
      <c r="G327" s="142"/>
    </row>
    <row r="328" spans="1:37" ht="15" customHeight="1" x14ac:dyDescent="0.2">
      <c r="A328" s="287" t="str">
        <f>CONCATENATE(B328&amp;C328)</f>
        <v>ZAIDISALEM</v>
      </c>
      <c r="B328" s="15" t="s">
        <v>602</v>
      </c>
      <c r="C328" s="16" t="s">
        <v>603</v>
      </c>
      <c r="D328" s="17">
        <v>27965</v>
      </c>
      <c r="E328" s="142" t="s">
        <v>683</v>
      </c>
      <c r="F328" s="142"/>
      <c r="G328" s="142"/>
    </row>
    <row r="329" spans="1:37" ht="15" customHeight="1" x14ac:dyDescent="0.2">
      <c r="A329" s="287" t="str">
        <f>CONCATENATE(B329&amp;C329)</f>
        <v>ZINGILECURTIS</v>
      </c>
      <c r="B329" s="15" t="s">
        <v>113</v>
      </c>
      <c r="C329" s="16" t="s">
        <v>326</v>
      </c>
      <c r="D329" s="17">
        <v>30247</v>
      </c>
      <c r="E329" s="142" t="s">
        <v>149</v>
      </c>
      <c r="F329" s="142"/>
      <c r="G329" s="142"/>
    </row>
    <row r="330" spans="1:37" ht="15" customHeight="1" x14ac:dyDescent="0.2">
      <c r="A330" s="287" t="str">
        <f>CONCATENATE(B330&amp;C330)</f>
        <v>ZINGILELEANE</v>
      </c>
      <c r="B330" s="15" t="s">
        <v>113</v>
      </c>
      <c r="C330" s="16" t="s">
        <v>114</v>
      </c>
      <c r="D330" s="17">
        <v>40019</v>
      </c>
      <c r="E330" s="142" t="s">
        <v>149</v>
      </c>
      <c r="F330" s="142"/>
      <c r="G330" s="14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1:37" ht="15" customHeight="1" x14ac:dyDescent="0.2">
      <c r="A331" s="287" t="str">
        <f>CONCATENATE(B331&amp;C331)</f>
        <v>ZINGILEMADIE</v>
      </c>
      <c r="B331" s="15" t="s">
        <v>113</v>
      </c>
      <c r="C331" s="16" t="s">
        <v>732</v>
      </c>
      <c r="D331" s="17">
        <v>42359</v>
      </c>
      <c r="E331" s="234" t="s">
        <v>870</v>
      </c>
      <c r="F331" s="142"/>
      <c r="G331" s="142"/>
    </row>
    <row r="332" spans="1:37" ht="15" customHeight="1" x14ac:dyDescent="0.2">
      <c r="A332" s="287" t="str">
        <f>CONCATENATE(B332&amp;C332)</f>
        <v>ZOKOURINEYLA</v>
      </c>
      <c r="B332" s="239" t="s">
        <v>784</v>
      </c>
      <c r="C332" s="240" t="s">
        <v>785</v>
      </c>
      <c r="D332" s="241">
        <v>43008</v>
      </c>
      <c r="E332" s="234" t="s">
        <v>290</v>
      </c>
      <c r="F332" s="265"/>
      <c r="G332" s="265"/>
    </row>
    <row r="333" spans="1:37" ht="15" customHeight="1" x14ac:dyDescent="0.2">
      <c r="A333" s="287" t="str">
        <f>CONCATENATE(B333&amp;C333)</f>
        <v>ZOKOURITAYANA</v>
      </c>
      <c r="B333" s="239" t="s">
        <v>784</v>
      </c>
      <c r="C333" s="240" t="s">
        <v>792</v>
      </c>
      <c r="D333" s="241">
        <v>43898</v>
      </c>
      <c r="E333" s="234" t="s">
        <v>290</v>
      </c>
      <c r="F333" s="265"/>
      <c r="G333" s="265"/>
    </row>
    <row r="334" spans="1:37" ht="15" customHeight="1" thickBot="1" x14ac:dyDescent="0.25">
      <c r="A334" s="287" t="str">
        <f>CONCATENATE(B334&amp;C334)</f>
        <v/>
      </c>
      <c r="B334" s="21"/>
      <c r="C334" s="22"/>
      <c r="D334" s="23"/>
      <c r="E334" s="283"/>
      <c r="F334" s="144"/>
      <c r="G334" s="144"/>
    </row>
  </sheetData>
  <sheetProtection selectLockedCells="1" autoFilter="0"/>
  <autoFilter ref="B2:G334" xr:uid="{00000000-0009-0000-0000-000000000000}">
    <sortState xmlns:xlrd2="http://schemas.microsoft.com/office/spreadsheetml/2017/richdata2" ref="B28:G297">
      <sortCondition ref="D2:D334"/>
    </sortState>
  </autoFilter>
  <sortState xmlns:xlrd2="http://schemas.microsoft.com/office/spreadsheetml/2017/richdata2" ref="B3:AK333">
    <sortCondition ref="B3:B333"/>
    <sortCondition ref="C3:C333"/>
  </sortState>
  <conditionalFormatting sqref="C3:D334 A3:A334">
    <cfRule type="expression" dxfId="2" priority="21">
      <formula>AND($B3&lt;&gt;"",A3="")</formula>
    </cfRule>
  </conditionalFormatting>
  <conditionalFormatting sqref="E3:E144 E148:E334">
    <cfRule type="expression" dxfId="1" priority="274">
      <formula>AND($B3&lt;&gt;"",$E3="")</formula>
    </cfRule>
  </conditionalFormatting>
  <conditionalFormatting sqref="E147">
    <cfRule type="expression" dxfId="0" priority="276">
      <formula>AND($B145&lt;&gt;"",$E147="")</formula>
    </cfRule>
  </conditionalFormatting>
  <hyperlinks>
    <hyperlink ref="E148" r:id="rId1" xr:uid="{A0174E25-94F4-49E3-8C85-2EB042598C21}"/>
    <hyperlink ref="E235" r:id="rId2" xr:uid="{C4B17EE2-DA3A-45B1-9D12-C26457A3B4AC}"/>
    <hyperlink ref="E113" r:id="rId3" xr:uid="{A8847FE1-D409-4434-945A-EC2DC2CD7F7A}"/>
    <hyperlink ref="E157" r:id="rId4" xr:uid="{4937D048-B73D-48CD-84DA-2026E3BA6A55}"/>
    <hyperlink ref="E155" r:id="rId5" xr:uid="{D1CB79EA-02A5-4A9D-BD7E-B74CE5A0499A}"/>
    <hyperlink ref="E119" r:id="rId6" xr:uid="{81FB29F6-F8B3-4C65-B5AB-3B9DB3672E73}"/>
    <hyperlink ref="E118" r:id="rId7" xr:uid="{355924F1-E70F-42A4-8758-C653DBA46FD8}"/>
    <hyperlink ref="E234" r:id="rId8" xr:uid="{33D1C5CA-ED78-4848-8FE8-C40F74CA8C61}"/>
    <hyperlink ref="E85" r:id="rId9" xr:uid="{34A4C696-00CB-45AD-908C-E35509166502}"/>
    <hyperlink ref="E172" r:id="rId10" xr:uid="{7DD69F9A-AA96-4ECE-A296-B089AB798F2D}"/>
    <hyperlink ref="E171" r:id="rId11" xr:uid="{DF7E5C71-96D9-4BCC-8D72-2F347B0DFFCD}"/>
    <hyperlink ref="E306" r:id="rId12" xr:uid="{C4B9D270-2A04-457B-B51A-6D2E9AFEA8A4}"/>
    <hyperlink ref="E42" r:id="rId13" xr:uid="{003CFC89-436C-470E-BC00-B16F5BEABC91}"/>
    <hyperlink ref="E298" r:id="rId14" xr:uid="{DF9C56C2-DC1C-44C3-B981-C5AE44E030F8}"/>
    <hyperlink ref="E262" r:id="rId15" xr:uid="{377ADB10-613A-40EF-890D-F605E6874A43}"/>
    <hyperlink ref="E31" r:id="rId16" xr:uid="{ECE80070-A6BB-4B7E-96C3-1379635970DF}"/>
    <hyperlink ref="E209" r:id="rId17" xr:uid="{46B34995-1043-45D5-8871-3E10D22C5D40}"/>
    <hyperlink ref="E24" r:id="rId18" xr:uid="{43F58AC2-09DF-46ED-995F-6EF277909006}"/>
    <hyperlink ref="E66" r:id="rId19" xr:uid="{1627F0EF-C177-4A2B-8E8A-22E5AA7829E4}"/>
    <hyperlink ref="E79" r:id="rId20" xr:uid="{7CD2755F-BE02-4353-94E1-DFA7556B4239}"/>
    <hyperlink ref="E26" r:id="rId21" xr:uid="{A0A7A6A8-FE49-4263-84EF-C276031CD565}"/>
    <hyperlink ref="E160" r:id="rId22" xr:uid="{3F775ECB-F615-4534-A3D5-60A6EE9F03D4}"/>
    <hyperlink ref="E307" r:id="rId23" xr:uid="{1BD1AB02-7734-4130-83BA-E3C71F1A80D3}"/>
    <hyperlink ref="E291" r:id="rId24" xr:uid="{F010265C-B00C-44CB-B978-CBA5113E06F9}"/>
    <hyperlink ref="E82" r:id="rId25" xr:uid="{611808E8-B940-47FF-8250-FF8AB5D69673}"/>
    <hyperlink ref="E277" r:id="rId26" xr:uid="{252C7235-2F96-4824-B1BB-4D07DAEC1714}"/>
    <hyperlink ref="E324" r:id="rId27" xr:uid="{2DA5EAA2-8DD0-4B01-B5D1-F27602AB589D}"/>
    <hyperlink ref="E253" r:id="rId28" xr:uid="{A83E675D-B8D3-41DE-9C9B-2961477311E3}"/>
    <hyperlink ref="E242" r:id="rId29" xr:uid="{C1C41605-405D-4E7D-91B1-6BE5D496AC13}"/>
    <hyperlink ref="E159" r:id="rId30" xr:uid="{F90BFF96-7FB4-4297-8E02-2F57EDAF2B59}"/>
    <hyperlink ref="E305" r:id="rId31" xr:uid="{152B9161-407D-4129-81B2-10BC175B98EA}"/>
    <hyperlink ref="E233" r:id="rId32" xr:uid="{98FD4AF1-9A9B-4486-AC93-60C108D09789}"/>
    <hyperlink ref="E299" r:id="rId33" xr:uid="{22848133-5A2B-4ABD-B078-33F5509DF336}"/>
    <hyperlink ref="E61" r:id="rId34" xr:uid="{CB23A0B0-2B89-46A8-BA52-9BB0AD40ECF0}"/>
    <hyperlink ref="E239" r:id="rId35" xr:uid="{29FAFC33-81AC-4345-91A9-93BF72F208FF}"/>
    <hyperlink ref="E166" r:id="rId36" xr:uid="{AC76C02D-01CD-4D01-9997-4DF052D377C2}"/>
    <hyperlink ref="E156" r:id="rId37" xr:uid="{F5F10C2B-9FAB-4A91-B67B-31559FE1FFC2}"/>
    <hyperlink ref="E294" r:id="rId38" xr:uid="{5348E64C-5280-4410-AC36-36201F9E1A66}"/>
    <hyperlink ref="E173" r:id="rId39" xr:uid="{61598464-E282-4E44-B602-0AF508B90BBC}"/>
    <hyperlink ref="E63" r:id="rId40" xr:uid="{4F922214-EF0D-4382-BDD5-0872018BF2E3}"/>
    <hyperlink ref="E39" r:id="rId41" xr:uid="{8B87DE3E-F419-4311-9513-985669B5C9F6}"/>
    <hyperlink ref="E96" r:id="rId42" xr:uid="{53F94329-EAA4-4116-9533-275F909D63ED}"/>
    <hyperlink ref="E127" r:id="rId43" xr:uid="{BB6AB42C-D059-48F7-B057-A12D27A8FBDD}"/>
    <hyperlink ref="E191" r:id="rId44" xr:uid="{15C267D3-561E-452E-AE71-560A8C9F6D6E}"/>
    <hyperlink ref="E274" r:id="rId45" xr:uid="{F9A25D08-2459-4CD7-ABEC-D64EBAC584B6}"/>
    <hyperlink ref="E73" r:id="rId46" xr:uid="{B2D3299E-6CD6-4C71-8E41-BF05C1C4D34B}"/>
    <hyperlink ref="E143" r:id="rId47" xr:uid="{1AE76409-9077-4396-9DE1-094DA886E47C}"/>
    <hyperlink ref="E52" r:id="rId48" xr:uid="{F3B6F4FE-376D-4076-BA92-0748DB67A6C9}"/>
    <hyperlink ref="E75" r:id="rId49" xr:uid="{C6645FCA-1482-473E-9A97-F2ABEE55EB96}"/>
    <hyperlink ref="E146" r:id="rId50" xr:uid="{9601527F-7B52-4BC8-B19E-39094149F579}"/>
    <hyperlink ref="E145" r:id="rId51" xr:uid="{8D10C9CF-E24E-404B-B493-621E65F092BE}"/>
    <hyperlink ref="E147" r:id="rId52" xr:uid="{FAD5EE61-290C-4EDF-9397-73E807EA4E43}"/>
    <hyperlink ref="E117" r:id="rId53" xr:uid="{12465B28-5AFA-4F9A-9851-0B6E22CB8113}"/>
    <hyperlink ref="E116" r:id="rId54" xr:uid="{1C34B97B-051D-47D4-BF80-63888137AA44}"/>
    <hyperlink ref="E123" r:id="rId55" xr:uid="{40636193-0B04-42EC-8550-7C0B2ED038BE}"/>
    <hyperlink ref="E124" r:id="rId56" xr:uid="{DE067D2B-2844-4BCD-8B6B-8DB74451C73A}"/>
    <hyperlink ref="E330" r:id="rId57" xr:uid="{2D1DBDF2-C31F-4791-A138-940FEF1977A0}"/>
    <hyperlink ref="E279" r:id="rId58" xr:uid="{CD2D6698-5436-45CF-B779-AD951D110AB2}"/>
    <hyperlink ref="E128" r:id="rId59" xr:uid="{D74E9F67-518E-4F2C-A040-B4546CD0F734}"/>
    <hyperlink ref="E316" r:id="rId60" xr:uid="{BFD2115B-98C1-42A5-9873-E3B32E5B7617}"/>
    <hyperlink ref="E27" r:id="rId61" xr:uid="{50AB6BFA-4198-4E1F-A7C6-7E784E45A739}"/>
    <hyperlink ref="E28" r:id="rId62" xr:uid="{30A66E40-46F2-4810-A8D3-674229B309EB}"/>
    <hyperlink ref="E40" r:id="rId63" xr:uid="{FF2B8ADA-8433-46C9-ADEC-B71E97E631ED}"/>
    <hyperlink ref="E252" r:id="rId64" xr:uid="{D91C3855-77D8-489C-A38A-324CDDC1FE1A}"/>
    <hyperlink ref="E293" r:id="rId65" xr:uid="{4F9B4672-FE87-49EB-9E21-84EE98E83157}"/>
    <hyperlink ref="E198" r:id="rId66" xr:uid="{726B2C86-287E-481A-A2E2-751F3BF35014}"/>
    <hyperlink ref="E163" r:id="rId67" xr:uid="{4AF324B9-7B0D-4432-B4A6-088ECB187B08}"/>
    <hyperlink ref="E206" r:id="rId68" xr:uid="{95F627BA-4FA8-47DD-9A53-19C130ECC34C}"/>
    <hyperlink ref="E21" r:id="rId69" xr:uid="{3E3CCF7E-9E4A-47C7-8596-C0053770B84A}"/>
    <hyperlink ref="E137" r:id="rId70" xr:uid="{3E2ACC66-5429-4503-807F-9C82EA29F34C}"/>
    <hyperlink ref="E45" r:id="rId71" xr:uid="{5537E142-DE65-47B4-B5D7-92AA2AF48951}"/>
    <hyperlink ref="E58" r:id="rId72" xr:uid="{20DB186A-8516-4AE3-AA61-0B6F025810A0}"/>
    <hyperlink ref="E310" r:id="rId73" xr:uid="{C3C74C0D-A49B-4E7D-B509-7B9A4006E556}"/>
    <hyperlink ref="E285" r:id="rId74" xr:uid="{7C820274-DBE1-42ED-B594-DCBBAD58E548}"/>
    <hyperlink ref="E283" r:id="rId75" xr:uid="{C4B69991-060B-43BE-8E3B-AC3E3C7F0A4B}"/>
    <hyperlink ref="E282" r:id="rId76" xr:uid="{3AC2F3E0-E930-4A1D-B70D-5618BC886A08}"/>
    <hyperlink ref="E71" r:id="rId77" xr:uid="{8FA658FA-5627-4931-BED8-D97C06A9D45F}"/>
    <hyperlink ref="E89" r:id="rId78" xr:uid="{3D725048-E9CF-4E10-9705-100CB8EE44DB}"/>
    <hyperlink ref="E105" r:id="rId79" xr:uid="{3A2FC692-B3EA-4382-B46B-E551BF9CA04E}"/>
    <hyperlink ref="E150" r:id="rId80" xr:uid="{C27FBF2C-6085-429F-9EF1-F5C62DE17D0B}"/>
    <hyperlink ref="E151" r:id="rId81" xr:uid="{D8EED2BC-CA34-42B2-B681-A87EBBE82F59}"/>
    <hyperlink ref="E25" r:id="rId82" xr:uid="{CF601AA8-DE1B-4967-9525-108A06283F71}"/>
    <hyperlink ref="E197" r:id="rId83" xr:uid="{23536309-7A9A-4463-8A95-B21D7869418B}"/>
    <hyperlink ref="E43" r:id="rId84" xr:uid="{682F3D08-5600-46A8-8CF1-4F6CF7F7D927}"/>
    <hyperlink ref="E289" r:id="rId85" xr:uid="{F365E315-BB98-4676-AE8B-8222F5B381A3}"/>
    <hyperlink ref="E213" r:id="rId86" xr:uid="{69E18F30-3738-4B88-B563-C7FBB2DAEF75}"/>
    <hyperlink ref="E212" r:id="rId87" xr:uid="{2785E570-71CA-407A-9B43-CD554CFDA7E9}"/>
    <hyperlink ref="E126" r:id="rId88" xr:uid="{084744F2-33A1-42F9-8F31-D5AE1720E714}"/>
    <hyperlink ref="E255" r:id="rId89" xr:uid="{1FC84D55-10DA-4BBE-B6C7-C63B02E4FA2A}"/>
    <hyperlink ref="E270" r:id="rId90" xr:uid="{1E4120ED-CB5E-4F56-9DDB-1ED64316593A}"/>
    <hyperlink ref="E300" r:id="rId91" xr:uid="{1A2BD442-3C8D-414D-B65B-48F8B39CB300}"/>
    <hyperlink ref="E329" r:id="rId92" xr:uid="{46E38B15-5FF8-4EAC-AA73-BBA7C87C4A1D}"/>
    <hyperlink ref="E260" r:id="rId93" xr:uid="{1D253069-7FCE-40DC-A471-10F9C839CC22}"/>
    <hyperlink ref="E182" r:id="rId94" xr:uid="{55BDCAFB-D9BF-401D-801E-086FFB4D8724}"/>
    <hyperlink ref="E120" r:id="rId95" xr:uid="{149A2ABC-99E4-4EBB-9D6D-F0C50446C74A}"/>
    <hyperlink ref="F120" r:id="rId96" xr:uid="{912CB841-AAAE-4298-A93E-9266E6174AD2}"/>
    <hyperlink ref="G120" r:id="rId97" xr:uid="{AD0A1FFA-4F8E-4A1C-B46F-F236227E5CB7}"/>
    <hyperlink ref="E224" r:id="rId98" xr:uid="{9B02F076-36D4-467F-AD62-8D55AEE64D57}"/>
    <hyperlink ref="E141" r:id="rId99" xr:uid="{D0F0B8B3-F066-433B-9FFE-6BA8A91AB46F}"/>
    <hyperlink ref="E259" r:id="rId100" xr:uid="{306E5947-B495-42FE-85A0-BBBF70A4A28D}"/>
    <hyperlink ref="E204" r:id="rId101" xr:uid="{04A00D49-E07B-46F8-81E2-558FB45FA756}"/>
    <hyperlink ref="E44" r:id="rId102" xr:uid="{B77B877B-A34E-4177-9720-3463386B72E6}"/>
    <hyperlink ref="E203" r:id="rId103" xr:uid="{39C6C49A-21F4-48EE-9CE3-E9094200F418}"/>
    <hyperlink ref="F203" r:id="rId104" xr:uid="{826E8FF0-F86C-4E02-93DD-89386007752F}"/>
    <hyperlink ref="F251" r:id="rId105" xr:uid="{E03C3943-3C7B-4615-B42B-F87BDB83D785}"/>
    <hyperlink ref="E257" r:id="rId106" xr:uid="{7811D105-F512-4F26-8FB0-0AD32665E0E1}"/>
    <hyperlink ref="F90" r:id="rId107" xr:uid="{0BA4FFE0-9BE9-4A58-92A1-3C86B9086B3E}"/>
    <hyperlink ref="G90" r:id="rId108" xr:uid="{71F42AEF-4F27-4DF1-A84F-782DA063463F}"/>
    <hyperlink ref="E158" r:id="rId109" xr:uid="{C495E05D-102E-44B9-B5B8-F8DFB51EDE64}"/>
    <hyperlink ref="E176" r:id="rId110" xr:uid="{08E06A1E-F84A-431E-9386-92711A7B78ED}"/>
    <hyperlink ref="E308" r:id="rId111" xr:uid="{C09C78F3-9E17-46F5-9292-D51510FEFD0E}"/>
    <hyperlink ref="F308" r:id="rId112" xr:uid="{5FB096F0-837D-4D65-A710-45993CA0705D}"/>
    <hyperlink ref="E320" r:id="rId113" xr:uid="{9E4AB5F8-5830-4316-B91B-5838475569BA}"/>
    <hyperlink ref="E138" r:id="rId114" xr:uid="{AA85E68B-0143-4421-AB9A-9C2A4CD238EC}"/>
    <hyperlink ref="F138" r:id="rId115" xr:uid="{51C932F6-9DED-4A5B-856A-D334D45F896F}"/>
    <hyperlink ref="E88" r:id="rId116" xr:uid="{00CA79E1-EDCE-465F-A926-9A87546D9885}"/>
    <hyperlink ref="E211" r:id="rId117" xr:uid="{E514A4DB-4960-4723-87F7-2EDA3448666D}"/>
    <hyperlink ref="E81" r:id="rId118" xr:uid="{0F145A92-7B86-4822-A9A8-2B9BB603A05A}"/>
    <hyperlink ref="E236" r:id="rId119" xr:uid="{A39E2505-F659-4B4C-88A6-F652EFBC7CD1}"/>
    <hyperlink ref="F236" r:id="rId120" xr:uid="{83EDA612-E427-4FFA-A794-21E12B982BF3}"/>
    <hyperlink ref="E135" r:id="rId121" xr:uid="{391F7ED5-1D44-4956-BBFB-785790EF5BC2}"/>
    <hyperlink ref="F135" r:id="rId122" xr:uid="{2CA431A4-2376-4010-98DA-CCB3E2A6D35A}"/>
    <hyperlink ref="G135" r:id="rId123" xr:uid="{81143345-6FDA-4804-A0CD-864F8E2FBD2F}"/>
    <hyperlink ref="E317" r:id="rId124" xr:uid="{7E2F7BCB-9FE6-4FA5-BAE2-3E89AC6EAF1B}"/>
    <hyperlink ref="E153" r:id="rId125" xr:uid="{376B3E63-135A-4009-898F-F704FC1E4362}"/>
    <hyperlink ref="F153" r:id="rId126" xr:uid="{1ADEFA9A-6D6E-4C7F-B1B9-18A917B6B345}"/>
    <hyperlink ref="E312" r:id="rId127" xr:uid="{175845DA-47E7-43FA-BE2C-AAC1FC040ED2}"/>
    <hyperlink ref="F312" r:id="rId128" xr:uid="{4156F322-375F-4C20-9D9D-B1C749F00C29}"/>
    <hyperlink ref="E109" r:id="rId129" xr:uid="{16489AFE-9832-44EB-A338-2CD529AA1150}"/>
    <hyperlink ref="E196" r:id="rId130" xr:uid="{8087B0A6-33C6-4503-B3FC-14118FBE4715}"/>
    <hyperlink ref="E104" r:id="rId131" xr:uid="{09F78249-9383-42D5-AD2A-1F9AE3663E43}"/>
    <hyperlink ref="E315" r:id="rId132" xr:uid="{C106CB69-6F85-4B4F-9493-B876646668B3}"/>
    <hyperlink ref="E164" r:id="rId133" xr:uid="{629792B4-4376-45AC-B8A3-B91C4EF2468F}"/>
    <hyperlink ref="E55" r:id="rId134" xr:uid="{559D42FA-9717-47F5-A1D8-ADECF634F819}"/>
    <hyperlink ref="E309" r:id="rId135" xr:uid="{051FDF8C-0400-4462-97FD-5E195AA065D8}"/>
    <hyperlink ref="E201" r:id="rId136" xr:uid="{AF664372-F733-42CD-AE00-EDEDF9F7BD99}"/>
    <hyperlink ref="E98" r:id="rId137" xr:uid="{BCA079F1-E6D2-42D2-859D-7E44858B220A}"/>
    <hyperlink ref="E77" r:id="rId138" xr:uid="{EE45ACFD-95D2-44E7-A347-22A53949EB60}"/>
    <hyperlink ref="E286" r:id="rId139" xr:uid="{F7C16042-BBD2-4B62-92B0-BB2E36880224}"/>
    <hyperlink ref="E132" r:id="rId140" xr:uid="{303196D5-B1CE-4BEC-AC75-1692BF644046}"/>
    <hyperlink ref="E269" r:id="rId141" xr:uid="{8B401D27-7295-47D9-ACA6-4C0F3D22E083}"/>
    <hyperlink ref="E297" r:id="rId142" xr:uid="{DD88E7F0-BFE0-43BC-BDD4-942B62BC6892}"/>
    <hyperlink ref="E18" r:id="rId143" xr:uid="{3A17CEA9-B766-4F60-BECB-EC26D3296E4C}"/>
    <hyperlink ref="E275" r:id="rId144" xr:uid="{15375EAC-8F9C-459B-97F2-7BC3CE6D4E2A}"/>
    <hyperlink ref="E53" r:id="rId145" xr:uid="{10237FAF-9605-458F-B824-67C3EC2B6B75}"/>
    <hyperlink ref="E333" r:id="rId146" xr:uid="{504C43AE-E3B3-4652-B570-2A0BD5F55062}"/>
    <hyperlink ref="E162" r:id="rId147" xr:uid="{CF90F477-8665-4116-B2EC-040F3E896685}"/>
    <hyperlink ref="E223" r:id="rId148" xr:uid="{7EC21D02-781D-4EAE-A38C-8EBEA58D7464}"/>
    <hyperlink ref="E216" r:id="rId149" xr:uid="{E1E798CB-E16E-4C51-B32A-D98AA74F6667}"/>
    <hyperlink ref="E183" r:id="rId150" xr:uid="{A5600761-476C-4438-9108-DF77599D6549}"/>
    <hyperlink ref="E80" r:id="rId151" xr:uid="{48B27195-2939-4DB7-B500-CE6A8DCF2F8F}"/>
    <hyperlink ref="E107" r:id="rId152" xr:uid="{07F83ED4-5AE1-4AA4-9991-28DC314B9D43}"/>
    <hyperlink ref="E243" r:id="rId153" xr:uid="{C600B78E-FBA6-4D66-8AE9-6D33F5EB889D}"/>
    <hyperlink ref="E186" r:id="rId154" xr:uid="{C2144CAF-9A6A-45D0-A579-36EF56E7BC6E}"/>
    <hyperlink ref="E97" r:id="rId155" xr:uid="{1542C388-83B8-429D-B48D-9174ADF0595C}"/>
    <hyperlink ref="E110" r:id="rId156" xr:uid="{C3116B94-2D47-44B2-86BA-B16EE2B49581}"/>
    <hyperlink ref="E218" r:id="rId157" xr:uid="{F7619271-12F3-44AB-BCAF-D7411B353225}"/>
    <hyperlink ref="E154" r:id="rId158" xr:uid="{87B13787-ED5D-44A3-932B-E37BBCA6FACE}"/>
    <hyperlink ref="E95" r:id="rId159" xr:uid="{80AB614B-10BB-43E7-B4BA-023E0818A799}"/>
    <hyperlink ref="E3" r:id="rId160" xr:uid="{D0AD2A11-1070-45AA-8C00-99DB89934C01}"/>
    <hyperlink ref="E130" r:id="rId161" xr:uid="{60B3283A-924A-4DC6-8AD1-C71DE26483A3}"/>
    <hyperlink ref="E168" r:id="rId162" xr:uid="{1E77692C-9746-4730-A000-13DB47EE9867}"/>
    <hyperlink ref="E225" r:id="rId163" xr:uid="{909C9FA1-A359-467A-B758-E508D4E7CC34}"/>
    <hyperlink ref="E184" r:id="rId164" xr:uid="{2D0DB49A-8845-46F0-9B8C-0923AC000F2C}"/>
    <hyperlink ref="E185" r:id="rId165" xr:uid="{415B8F1D-C9D2-4A9B-A9C7-FF4BD0B4B20E}"/>
    <hyperlink ref="E227" r:id="rId166" xr:uid="{0BC76F40-D3C2-445B-9363-F4E8E9A05B50}"/>
    <hyperlink ref="E229" r:id="rId167" xr:uid="{5FD68AEF-6CB9-4591-9050-D107F07EBBE3}"/>
    <hyperlink ref="E16" r:id="rId168" xr:uid="{2C982392-7AC1-4AFA-A159-35B6567DCF41}"/>
    <hyperlink ref="E68" r:id="rId169" xr:uid="{CE48CDEE-A1B0-4374-BCB2-73D7B7319A86}"/>
    <hyperlink ref="E102" r:id="rId170" xr:uid="{15C37403-BC8D-450F-A884-7FB8CB0EC575}"/>
    <hyperlink ref="E327" r:id="rId171" xr:uid="{FBD8C700-EB4A-4D5D-B4FD-63D0B4DDA8D6}"/>
    <hyperlink ref="E189" r:id="rId172" xr:uid="{315B63C4-4D2F-4611-BD58-E1AF20095924}"/>
    <hyperlink ref="E129" r:id="rId173" xr:uid="{D7F0AF15-4C41-4F41-A078-5A603C83C82B}"/>
    <hyperlink ref="E99" r:id="rId174" xr:uid="{BCDE2F82-F1F4-432D-BD2D-304D268A12A2}"/>
    <hyperlink ref="E38" r:id="rId175" xr:uid="{44F03307-8E9F-4842-85E7-EBF47D893741}"/>
    <hyperlink ref="E200" r:id="rId176" xr:uid="{A41652A5-1C2A-4AD1-9D2A-957892BED500}"/>
    <hyperlink ref="E304" r:id="rId177" xr:uid="{23CC0158-617E-4F92-9373-76DAFE6F9AF8}"/>
    <hyperlink ref="E46" r:id="rId178" xr:uid="{CCE81041-6AEC-4937-BBAC-44DFA965E0A0}"/>
    <hyperlink ref="E207" r:id="rId179" xr:uid="{E10D1BF7-597A-4CB2-8356-122FDBDAE02F}"/>
    <hyperlink ref="E51" r:id="rId180" xr:uid="{9D15A238-4ECB-4AD4-B73E-F20069C16B62}"/>
    <hyperlink ref="E84" r:id="rId181" xr:uid="{C596F798-D016-42B3-96D2-A8078DECF55C}"/>
    <hyperlink ref="E292" r:id="rId182" xr:uid="{CE65FC94-5C94-4C2A-A511-4749E0F05871}"/>
    <hyperlink ref="E47" r:id="rId183" xr:uid="{1A7DA0A8-BD3E-4268-ACF2-1EAAFDFB0494}"/>
    <hyperlink ref="E222" r:id="rId184" xr:uid="{6AF69F3A-613D-4091-AF06-4C841A053078}"/>
    <hyperlink ref="E62" r:id="rId185" xr:uid="{010C0F79-C4CE-41C1-A698-6937857521D6}"/>
    <hyperlink ref="E241" r:id="rId186" xr:uid="{E8073106-A409-480D-8209-5029156CB11E}"/>
    <hyperlink ref="E86" r:id="rId187" xr:uid="{B1F730CB-A9F7-4025-A2AE-9C0392CA8A60}"/>
    <hyperlink ref="E34" r:id="rId188" xr:uid="{8B2A473C-3C04-410E-A4DE-38D398CC8169}"/>
    <hyperlink ref="E93" r:id="rId189" xr:uid="{96B2B63C-3753-4B5E-BBD4-4AA34624B48E}"/>
    <hyperlink ref="E264" r:id="rId190" xr:uid="{F95D076B-AA42-48B9-87A5-15D5365F666F}"/>
    <hyperlink ref="E202" r:id="rId191" xr:uid="{74D890C6-95D9-44BE-8564-AFFFC8E7FC89}"/>
    <hyperlink ref="E106" r:id="rId192" xr:uid="{EA04D133-4366-4B1C-B9BF-8097E50772DA}"/>
    <hyperlink ref="E60" r:id="rId193" xr:uid="{1AB1CB5D-46BB-4BB3-B169-2BA2030579D5}"/>
    <hyperlink ref="E11" r:id="rId194" xr:uid="{2BDBB099-979B-4910-9B84-8D2CA301BB26}"/>
    <hyperlink ref="E67" r:id="rId195" xr:uid="{1ADA653F-26A7-4500-9371-966EB73E0340}"/>
    <hyperlink ref="E240" r:id="rId196" xr:uid="{CB1DD1D2-6E25-44CF-A9F7-CB6A7F9F8B16}"/>
    <hyperlink ref="E165" r:id="rId197" xr:uid="{3FC4A5C4-71ED-473B-BF31-6FE6A3CD6BB1}"/>
    <hyperlink ref="E210" r:id="rId198" xr:uid="{A0AB7E5D-D387-4656-864B-B78CBC9F334F}"/>
    <hyperlink ref="E103" r:id="rId199" xr:uid="{C1BE6190-1662-446B-B316-D88A8787681D}"/>
    <hyperlink ref="E205" r:id="rId200" xr:uid="{D8A62CE5-8819-4120-8636-A3C6BE4A9BF9}"/>
    <hyperlink ref="E267" r:id="rId201" xr:uid="{F2770630-F481-4B5E-BD7D-40DF0EF88333}"/>
    <hyperlink ref="E313" r:id="rId202" xr:uid="{05645F40-C43A-49A5-BDC1-90B00AD20EEC}"/>
    <hyperlink ref="E331" r:id="rId203" xr:uid="{ABFCAEC0-10BC-4E32-B00C-0750F153AC39}"/>
    <hyperlink ref="E49" r:id="rId204" xr:uid="{2414289F-27BF-4441-BAAD-163A53F25934}"/>
    <hyperlink ref="E278" r:id="rId205" xr:uid="{67929920-0591-4A1D-B74F-22B17EDA8E5C}"/>
    <hyperlink ref="E179" r:id="rId206" xr:uid="{55D30A51-B301-4276-8446-8978B047A890}"/>
    <hyperlink ref="E78" r:id="rId207" xr:uid="{17C071DA-CE5A-4200-86C0-5B684381A086}"/>
    <hyperlink ref="E232" r:id="rId208" xr:uid="{FDEF03D7-558B-4F2B-87FE-2404833B627A}"/>
    <hyperlink ref="E174" r:id="rId209" xr:uid="{F521BC36-2D8E-4757-9ABB-CF962245E03A}"/>
    <hyperlink ref="E121" r:id="rId210" xr:uid="{C3092146-BCEA-4A00-B3CF-BBE61C9236C2}"/>
    <hyperlink ref="E265" r:id="rId211" xr:uid="{339EB30D-DABC-4745-A6A6-F51525EF9A03}"/>
    <hyperlink ref="E112" r:id="rId212" xr:uid="{10257BED-CDC0-4BBD-81EA-582D839F81CA}"/>
    <hyperlink ref="E133" r:id="rId213" xr:uid="{C2CE31A4-5560-4715-82EE-E6896436FEF2}"/>
    <hyperlink ref="E9" r:id="rId214" xr:uid="{42B6560B-D27E-4EF8-A77D-DA33FC7CCB3D}"/>
    <hyperlink ref="E29" r:id="rId215" xr:uid="{57ED72FD-2311-42EE-AD19-17ADCF201484}"/>
    <hyperlink ref="E325" r:id="rId216" xr:uid="{21D5E33C-5DFA-46C9-8544-6D40C11ED968}"/>
    <hyperlink ref="E177" r:id="rId217" xr:uid="{4B0348FF-7335-4852-98E6-95BC9AA964D7}"/>
    <hyperlink ref="E266" r:id="rId218" xr:uid="{B68E9524-FF1C-4A17-814D-CC6135ABBD6C}"/>
    <hyperlink ref="E83" r:id="rId219" xr:uid="{0577C149-76D8-4E5B-A22E-9D15179837A8}"/>
    <hyperlink ref="E231" r:id="rId220" xr:uid="{408F807A-A1C6-4085-9A35-95EEB6CD3F11}"/>
    <hyperlink ref="E152" r:id="rId221" xr:uid="{8570188D-531F-4832-B9EF-14A19D12EC0E}"/>
    <hyperlink ref="E215" r:id="rId222" xr:uid="{2EDFF33B-11E8-4F02-BF68-E5C4665254F8}"/>
    <hyperlink ref="E296" r:id="rId223" xr:uid="{7CC0FA86-CC43-42DE-9BBB-4A8528FC6AC2}"/>
    <hyperlink ref="E125" r:id="rId224" xr:uid="{BF314059-1F24-49BA-B85E-7024D3E4C213}"/>
    <hyperlink ref="E136" r:id="rId225" xr:uid="{B62FEF08-34E2-44AF-B9D9-A3F0BCC5CFD6}"/>
    <hyperlink ref="E217" r:id="rId226" xr:uid="{B595FDD9-09B1-4733-A359-EDE77D509A5C}"/>
    <hyperlink ref="E221" r:id="rId227" xr:uid="{AC083FEB-99D9-407B-818D-996145F4A2D5}"/>
    <hyperlink ref="E254" r:id="rId228" xr:uid="{A7C1AA37-B0A4-440D-A983-3BBE62E1CE6A}"/>
    <hyperlink ref="E258" r:id="rId229" xr:uid="{4A2DB1A9-566E-4237-95C2-6A0CCE1542BC}"/>
    <hyperlink ref="E322" r:id="rId230" xr:uid="{7957FABD-A06B-4EDC-B61F-C5867E8718DD}"/>
    <hyperlink ref="E332" r:id="rId231" xr:uid="{5950B7E2-2A01-485A-97C4-1165F5B580F1}"/>
    <hyperlink ref="E114" r:id="rId232" xr:uid="{0ED3A87A-CBFE-4CFA-BD97-D5876AFF6BA5}"/>
    <hyperlink ref="E302" r:id="rId233" xr:uid="{C16E95AB-028F-4806-8C3D-194890038050}"/>
    <hyperlink ref="E91" r:id="rId234" xr:uid="{BE0EDF8D-60FF-47A4-8C71-6551A47DBD4A}"/>
    <hyperlink ref="E48" r:id="rId235" xr:uid="{5C11212B-9345-45F2-82C8-BA0FEA12E859}"/>
    <hyperlink ref="E169" r:id="rId236" xr:uid="{4B7C1305-C6FA-4593-9063-8D9F74743DFB}"/>
    <hyperlink ref="E64" r:id="rId237" xr:uid="{0BF71D0B-1AF2-41DF-8A07-90412CED2507}"/>
    <hyperlink ref="E280" r:id="rId238" xr:uid="{C21921E6-41B0-45A7-9462-DED9050C1FAC}"/>
    <hyperlink ref="E228" r:id="rId239" xr:uid="{791F7C1A-8F4C-44B5-AC4B-94C9C3947FF6}"/>
    <hyperlink ref="E92" r:id="rId240" xr:uid="{15B9DD3A-5630-4AEE-8FF8-AC165EB55A74}"/>
    <hyperlink ref="E194" r:id="rId241" xr:uid="{384CF7A0-5392-4C20-99C1-35C0F50A3426}"/>
    <hyperlink ref="E131" r:id="rId242" xr:uid="{D35A5F0F-FF11-4B76-BE40-CB31856C242F}"/>
    <hyperlink ref="E249" r:id="rId243" xr:uid="{6C8D903C-1A9E-40DD-AD3E-532D737CBC7D}"/>
    <hyperlink ref="E178" r:id="rId244" xr:uid="{C8252AA6-22F9-46ED-A527-F4E823535A37}"/>
    <hyperlink ref="E214" r:id="rId245" xr:uid="{2C53C333-FD2B-431D-9A0F-BC556231E08C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246"/>
  <headerFooter alignWithMargins="0"/>
  <legacyDrawing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COTISATIONS</vt:lpstr>
      <vt:lpstr>Anciens</vt:lpstr>
      <vt:lpstr>Anciens!Excel_BuiltIn__FilterDatabase</vt:lpstr>
      <vt:lpstr>COTISATIONS!Excel_BuiltIn__FilterDatabase</vt:lpstr>
      <vt:lpstr>Anciens!Print_Titles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2023-07-14T08:54:02Z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